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ăm 2016\Công đoàn\Dự toán-qui chế\"/>
    </mc:Choice>
  </mc:AlternateContent>
  <bookViews>
    <workbookView xWindow="0" yWindow="0" windowWidth="16392" windowHeight="5280" activeTab="1"/>
  </bookViews>
  <sheets>
    <sheet name="TỔNG HỢP THU 2% KPCĐ" sheetId="49" r:id="rId1"/>
    <sheet name="29" sheetId="2" r:id="rId2"/>
    <sheet name="195" sheetId="3" r:id="rId3"/>
    <sheet name="MNI" sheetId="4" r:id="rId4"/>
    <sheet name="MNII" sheetId="5" r:id="rId5"/>
    <sheet name="MNIII" sheetId="6" r:id="rId6"/>
    <sheet name="P1" sheetId="7" r:id="rId7"/>
    <sheet name="p2" sheetId="9" r:id="rId8"/>
    <sheet name="p3" sheetId="10" r:id="rId9"/>
    <sheet name="p4" sheetId="11" r:id="rId10"/>
    <sheet name="p5" sheetId="12" r:id="rId11"/>
    <sheet name="P6" sheetId="13" r:id="rId12"/>
    <sheet name="P7" sheetId="14" r:id="rId13"/>
    <sheet name="P8" sheetId="15" r:id="rId14"/>
    <sheet name="P9" sheetId="16" r:id="rId15"/>
    <sheet name="P10" sheetId="17" r:id="rId16"/>
    <sheet name="P11" sheetId="18" r:id="rId17"/>
    <sheet name="P13" sheetId="19" r:id="rId18"/>
    <sheet name="P14" sheetId="20" r:id="rId19"/>
    <sheet name="P15A" sheetId="21" r:id="rId20"/>
    <sheet name="P15B" sheetId="22" r:id="rId21"/>
    <sheet name="BH" sheetId="23" r:id="rId22"/>
    <sheet name="DMC" sheetId="24" r:id="rId23"/>
    <sheet name="ĐB" sheetId="25" r:id="rId24"/>
    <sheet name="HD" sheetId="26" r:id="rId25"/>
    <sheet name="HTK" sheetId="31" r:id="rId26"/>
    <sheet name="LĐC" sheetId="27" r:id="rId27"/>
    <sheet name="LTR" sheetId="30" r:id="rId28"/>
    <sheet name="NCT" sheetId="28" r:id="rId29"/>
    <sheet name="NT" sheetId="29" r:id="rId30"/>
    <sheet name="THD" sheetId="32" r:id="rId31"/>
    <sheet name="THT" sheetId="33" r:id="rId32"/>
    <sheet name="TT" sheetId="35" r:id="rId33"/>
    <sheet name="TNT" sheetId="34" r:id="rId34"/>
    <sheet name="TQC" sheetId="38" r:id="rId35"/>
    <sheet name="TVK" sheetId="37" r:id="rId36"/>
    <sheet name="TĐ" sheetId="36" r:id="rId37"/>
    <sheet name="TTT" sheetId="40" r:id="rId38"/>
    <sheet name="VTT" sheetId="39" r:id="rId39"/>
    <sheet name="CMTT" sheetId="41" r:id="rId40"/>
    <sheet name="HVT" sheetId="50" r:id="rId41"/>
    <sheet name="LH" sheetId="42" r:id="rId42"/>
    <sheet name="NVT" sheetId="43" r:id="rId43"/>
    <sheet name="NTP" sheetId="44" r:id="rId44"/>
    <sheet name="TP" sheetId="45" r:id="rId45"/>
    <sheet name="GDTH" sheetId="46" r:id="rId46"/>
    <sheet name="BDGD" sheetId="47" r:id="rId47"/>
    <sheet name="CBQ10" sheetId="48" r:id="rId48"/>
  </sheets>
  <definedNames>
    <definedName name="_xlnm.Print_Titles" localSheetId="0">'TỔNG HỢP THU 2% KPCĐ'!$4:$5</definedName>
  </definedNames>
  <calcPr calcId="152511"/>
</workbook>
</file>

<file path=xl/calcChain.xml><?xml version="1.0" encoding="utf-8"?>
<calcChain xmlns="http://schemas.openxmlformats.org/spreadsheetml/2006/main">
  <c r="O53" i="49" l="1"/>
  <c r="P53" i="49"/>
  <c r="H45" i="49" l="1"/>
  <c r="G42" i="49"/>
  <c r="G23" i="49"/>
  <c r="G19" i="49"/>
  <c r="G16" i="49"/>
  <c r="I7" i="49" l="1"/>
  <c r="L38" i="49" l="1"/>
  <c r="L25" i="49"/>
  <c r="L35" i="49" l="1"/>
  <c r="I18" i="49"/>
  <c r="I50" i="49" l="1"/>
  <c r="L39" i="49"/>
  <c r="L31" i="49"/>
  <c r="I42" i="49"/>
  <c r="L6" i="49"/>
  <c r="I41" i="49"/>
  <c r="L32" i="49"/>
  <c r="L36" i="49"/>
  <c r="L51" i="49"/>
  <c r="L8" i="49"/>
  <c r="L46" i="49"/>
  <c r="L7" i="49"/>
  <c r="I39" i="49"/>
  <c r="I38" i="49" l="1"/>
  <c r="I8" i="49"/>
  <c r="I32" i="49"/>
  <c r="I43" i="49"/>
  <c r="I21" i="49"/>
  <c r="D21" i="49"/>
  <c r="I44" i="49"/>
  <c r="I25" i="49"/>
  <c r="I45" i="49"/>
  <c r="I52" i="49"/>
  <c r="I51" i="49"/>
  <c r="I49" i="49"/>
  <c r="I48" i="49"/>
  <c r="I47" i="49"/>
  <c r="I46" i="49"/>
  <c r="I40" i="49"/>
  <c r="I36" i="49"/>
  <c r="I35" i="49"/>
  <c r="I34" i="49"/>
  <c r="I33" i="49"/>
  <c r="I29" i="49"/>
  <c r="I31" i="49"/>
  <c r="I30" i="49"/>
  <c r="I27" i="49"/>
  <c r="I26" i="49"/>
  <c r="I24" i="49"/>
  <c r="I23" i="49"/>
  <c r="I22" i="49"/>
  <c r="I20" i="49"/>
  <c r="I19" i="49"/>
  <c r="I17" i="49"/>
  <c r="I16" i="49"/>
  <c r="I15" i="49"/>
  <c r="I14" i="49"/>
  <c r="I13" i="49"/>
  <c r="I12" i="49"/>
  <c r="I11" i="49"/>
  <c r="I10" i="49"/>
  <c r="I9" i="49"/>
  <c r="I6" i="49"/>
  <c r="E26" i="49"/>
  <c r="C53" i="49" l="1"/>
  <c r="G53" i="49"/>
  <c r="H53" i="49"/>
  <c r="L53" i="49"/>
  <c r="E35" i="49"/>
  <c r="M10" i="49" l="1"/>
  <c r="M11" i="49"/>
  <c r="M12" i="49"/>
  <c r="M13" i="49"/>
  <c r="M14" i="49"/>
  <c r="M15" i="49"/>
  <c r="M16" i="49"/>
  <c r="M17" i="49"/>
  <c r="M18" i="49"/>
  <c r="M19" i="49"/>
  <c r="M20" i="49"/>
  <c r="M21" i="49"/>
  <c r="M22" i="49"/>
  <c r="M23" i="49"/>
  <c r="M24" i="49"/>
  <c r="M25" i="49"/>
  <c r="M26" i="49"/>
  <c r="M27" i="49"/>
  <c r="M28" i="49"/>
  <c r="M29" i="49"/>
  <c r="M30" i="49"/>
  <c r="M31" i="49"/>
  <c r="M32" i="49"/>
  <c r="M33" i="49"/>
  <c r="M34" i="49"/>
  <c r="M35" i="49"/>
  <c r="M36" i="49"/>
  <c r="M37" i="49"/>
  <c r="M38" i="49"/>
  <c r="M39" i="49"/>
  <c r="M40" i="49"/>
  <c r="M41" i="49"/>
  <c r="M42" i="49"/>
  <c r="M43" i="49"/>
  <c r="M44" i="49"/>
  <c r="M45" i="49"/>
  <c r="M46" i="49"/>
  <c r="M47" i="49"/>
  <c r="M48" i="49"/>
  <c r="M49" i="49"/>
  <c r="M50" i="49"/>
  <c r="M51" i="49"/>
  <c r="M52" i="49"/>
  <c r="M6" i="49"/>
  <c r="M7" i="49"/>
  <c r="M8" i="49"/>
  <c r="M9" i="49"/>
  <c r="E48" i="49"/>
  <c r="E53" i="49" s="1"/>
  <c r="F33" i="49"/>
  <c r="F53" i="49" s="1"/>
  <c r="D6" i="49"/>
  <c r="K6" i="49" s="1"/>
  <c r="D35" i="50"/>
  <c r="D33" i="50"/>
  <c r="E19" i="50"/>
  <c r="E22" i="50" s="1"/>
  <c r="E25" i="50" s="1"/>
  <c r="D19" i="50"/>
  <c r="D22" i="50" s="1"/>
  <c r="D25" i="50" s="1"/>
  <c r="D52" i="49"/>
  <c r="J52" i="49" s="1"/>
  <c r="D43" i="49"/>
  <c r="J43" i="49" s="1"/>
  <c r="D44" i="49"/>
  <c r="K44" i="49" s="1"/>
  <c r="D45" i="49"/>
  <c r="K45" i="49" s="1"/>
  <c r="D46" i="49"/>
  <c r="D47" i="49"/>
  <c r="J47" i="49" s="1"/>
  <c r="N47" i="49" s="1"/>
  <c r="D48" i="49"/>
  <c r="K48" i="49" s="1"/>
  <c r="D49" i="49"/>
  <c r="K49" i="49" s="1"/>
  <c r="D50" i="49"/>
  <c r="K50" i="49" s="1"/>
  <c r="D51" i="49"/>
  <c r="J51" i="49" s="1"/>
  <c r="D7" i="49"/>
  <c r="K7" i="49" s="1"/>
  <c r="D8" i="49"/>
  <c r="K8" i="49" s="1"/>
  <c r="D9" i="49"/>
  <c r="K9" i="49" s="1"/>
  <c r="D10" i="49"/>
  <c r="J10" i="49" s="1"/>
  <c r="D11" i="49"/>
  <c r="K11" i="49" s="1"/>
  <c r="D12" i="49"/>
  <c r="K12" i="49" s="1"/>
  <c r="D13" i="49"/>
  <c r="K13" i="49" s="1"/>
  <c r="D14" i="49"/>
  <c r="J14" i="49" s="1"/>
  <c r="D15" i="49"/>
  <c r="K15" i="49" s="1"/>
  <c r="D16" i="49"/>
  <c r="K16" i="49" s="1"/>
  <c r="D17" i="49"/>
  <c r="K17" i="49" s="1"/>
  <c r="D18" i="49"/>
  <c r="J18" i="49" s="1"/>
  <c r="D19" i="49"/>
  <c r="K19" i="49" s="1"/>
  <c r="D20" i="49"/>
  <c r="K20" i="49" s="1"/>
  <c r="K21" i="49"/>
  <c r="D22" i="49"/>
  <c r="K22" i="49" s="1"/>
  <c r="D23" i="49"/>
  <c r="J23" i="49" s="1"/>
  <c r="D24" i="49"/>
  <c r="K24" i="49" s="1"/>
  <c r="D25" i="49"/>
  <c r="K25" i="49" s="1"/>
  <c r="D26" i="49"/>
  <c r="K26" i="49" s="1"/>
  <c r="D27" i="49"/>
  <c r="J27" i="49" s="1"/>
  <c r="D28" i="49"/>
  <c r="K28" i="49" s="1"/>
  <c r="D29" i="49"/>
  <c r="K29" i="49" s="1"/>
  <c r="D30" i="49"/>
  <c r="K30" i="49" s="1"/>
  <c r="D31" i="49"/>
  <c r="J31" i="49" s="1"/>
  <c r="D32" i="49"/>
  <c r="K32" i="49" s="1"/>
  <c r="D34" i="49"/>
  <c r="K34" i="49" s="1"/>
  <c r="D35" i="49"/>
  <c r="J35" i="49" s="1"/>
  <c r="D36" i="49"/>
  <c r="K36" i="49" s="1"/>
  <c r="D37" i="49"/>
  <c r="D38" i="49"/>
  <c r="K38" i="49" s="1"/>
  <c r="D39" i="49"/>
  <c r="J39" i="49" s="1"/>
  <c r="D40" i="49"/>
  <c r="K40" i="49" s="1"/>
  <c r="D41" i="49"/>
  <c r="K41" i="49" s="1"/>
  <c r="D42" i="49"/>
  <c r="K42" i="49" s="1"/>
  <c r="D35" i="25"/>
  <c r="D33" i="25"/>
  <c r="E19" i="25"/>
  <c r="E22" i="25" s="1"/>
  <c r="E25" i="25" s="1"/>
  <c r="D19" i="25"/>
  <c r="D22" i="25" s="1"/>
  <c r="D25" i="25" s="1"/>
  <c r="D35" i="34"/>
  <c r="D33" i="34"/>
  <c r="E19" i="34"/>
  <c r="E22" i="34" s="1"/>
  <c r="E25" i="34" s="1"/>
  <c r="D19" i="34"/>
  <c r="D22" i="34" s="1"/>
  <c r="D25" i="34" s="1"/>
  <c r="D35" i="35"/>
  <c r="D33" i="35"/>
  <c r="E19" i="35"/>
  <c r="D19" i="35"/>
  <c r="D22" i="35" s="1"/>
  <c r="D25" i="35" s="1"/>
  <c r="D35" i="42"/>
  <c r="D33" i="42"/>
  <c r="E19" i="42"/>
  <c r="E22" i="42" s="1"/>
  <c r="E25" i="42" s="1"/>
  <c r="D19" i="42"/>
  <c r="D22" i="42" s="1"/>
  <c r="D25" i="42" s="1"/>
  <c r="D35" i="43"/>
  <c r="D33" i="43"/>
  <c r="E19" i="43"/>
  <c r="E22" i="43" s="1"/>
  <c r="E25" i="43" s="1"/>
  <c r="D19" i="43"/>
  <c r="D22" i="43" s="1"/>
  <c r="D25" i="43" s="1"/>
  <c r="D35" i="44"/>
  <c r="D33" i="44"/>
  <c r="E19" i="44"/>
  <c r="E22" i="44" s="1"/>
  <c r="E25" i="44" s="1"/>
  <c r="D19" i="44"/>
  <c r="D22" i="44" s="1"/>
  <c r="D25" i="44" s="1"/>
  <c r="D32" i="47"/>
  <c r="D30" i="47"/>
  <c r="E16" i="47"/>
  <c r="E19" i="47" s="1"/>
  <c r="E22" i="47" s="1"/>
  <c r="D16" i="47"/>
  <c r="D19" i="47" s="1"/>
  <c r="D22" i="47" s="1"/>
  <c r="D35" i="48"/>
  <c r="D33" i="48"/>
  <c r="E19" i="48"/>
  <c r="E22" i="48" s="1"/>
  <c r="E25" i="48" s="1"/>
  <c r="D19" i="48"/>
  <c r="D22" i="48" s="1"/>
  <c r="D25" i="48" s="1"/>
  <c r="D35" i="46"/>
  <c r="D33" i="46"/>
  <c r="E19" i="46"/>
  <c r="E22" i="46" s="1"/>
  <c r="E25" i="46" s="1"/>
  <c r="D19" i="46"/>
  <c r="D22" i="46" s="1"/>
  <c r="D25" i="46" s="1"/>
  <c r="D35" i="45"/>
  <c r="D33" i="45"/>
  <c r="E19" i="45"/>
  <c r="E22" i="45" s="1"/>
  <c r="E25" i="45" s="1"/>
  <c r="D19" i="45"/>
  <c r="D22" i="45" s="1"/>
  <c r="D25" i="45" s="1"/>
  <c r="D35" i="41"/>
  <c r="D33" i="41"/>
  <c r="E19" i="41"/>
  <c r="E22" i="41" s="1"/>
  <c r="E25" i="41" s="1"/>
  <c r="D19" i="41"/>
  <c r="D22" i="41" s="1"/>
  <c r="D25" i="41" s="1"/>
  <c r="D35" i="39"/>
  <c r="D33" i="39"/>
  <c r="E19" i="39"/>
  <c r="E22" i="39" s="1"/>
  <c r="E25" i="39" s="1"/>
  <c r="D19" i="39"/>
  <c r="D22" i="39" s="1"/>
  <c r="D25" i="39" s="1"/>
  <c r="D35" i="40"/>
  <c r="D33" i="40"/>
  <c r="E19" i="40"/>
  <c r="E22" i="40" s="1"/>
  <c r="E25" i="40" s="1"/>
  <c r="D19" i="40"/>
  <c r="D22" i="40" s="1"/>
  <c r="D25" i="40" s="1"/>
  <c r="D35" i="36"/>
  <c r="D33" i="36"/>
  <c r="E19" i="36"/>
  <c r="E22" i="36" s="1"/>
  <c r="E25" i="36" s="1"/>
  <c r="D19" i="36"/>
  <c r="D22" i="36" s="1"/>
  <c r="D25" i="36" s="1"/>
  <c r="D35" i="37"/>
  <c r="D33" i="37"/>
  <c r="E19" i="37"/>
  <c r="D19" i="37"/>
  <c r="D22" i="37" s="1"/>
  <c r="D25" i="37" s="1"/>
  <c r="D35" i="38"/>
  <c r="D33" i="38"/>
  <c r="E19" i="38"/>
  <c r="E22" i="38" s="1"/>
  <c r="E25" i="38" s="1"/>
  <c r="D19" i="38"/>
  <c r="D22" i="38" s="1"/>
  <c r="D25" i="38" s="1"/>
  <c r="D35" i="33"/>
  <c r="D33" i="33"/>
  <c r="E19" i="33"/>
  <c r="E22" i="33" s="1"/>
  <c r="E25" i="33" s="1"/>
  <c r="D19" i="33"/>
  <c r="D22" i="33" s="1"/>
  <c r="D25" i="33" s="1"/>
  <c r="D35" i="32"/>
  <c r="D33" i="32"/>
  <c r="E19" i="32"/>
  <c r="E22" i="32" s="1"/>
  <c r="E25" i="32" s="1"/>
  <c r="D19" i="32"/>
  <c r="D22" i="32" s="1"/>
  <c r="D25" i="32" s="1"/>
  <c r="D35" i="29"/>
  <c r="D33" i="29"/>
  <c r="E19" i="29"/>
  <c r="E22" i="29" s="1"/>
  <c r="E25" i="29" s="1"/>
  <c r="D19" i="29"/>
  <c r="D22" i="29" s="1"/>
  <c r="D25" i="29" s="1"/>
  <c r="D35" i="28"/>
  <c r="D33" i="28"/>
  <c r="E19" i="28"/>
  <c r="E22" i="28" s="1"/>
  <c r="E25" i="28" s="1"/>
  <c r="D19" i="28"/>
  <c r="D22" i="28" s="1"/>
  <c r="D25" i="28" s="1"/>
  <c r="D35" i="30"/>
  <c r="D33" i="30"/>
  <c r="E19" i="30"/>
  <c r="E22" i="30" s="1"/>
  <c r="E25" i="30" s="1"/>
  <c r="D19" i="30"/>
  <c r="D22" i="30" s="1"/>
  <c r="D25" i="30" s="1"/>
  <c r="D35" i="27"/>
  <c r="D33" i="27"/>
  <c r="E19" i="27"/>
  <c r="E22" i="27" s="1"/>
  <c r="E25" i="27" s="1"/>
  <c r="D19" i="27"/>
  <c r="D22" i="27" s="1"/>
  <c r="D25" i="27" s="1"/>
  <c r="D35" i="31"/>
  <c r="D33" i="31"/>
  <c r="E19" i="31"/>
  <c r="E22" i="31" s="1"/>
  <c r="E25" i="31" s="1"/>
  <c r="D19" i="31"/>
  <c r="D22" i="31" s="1"/>
  <c r="D25" i="31" s="1"/>
  <c r="D35" i="26"/>
  <c r="D33" i="26"/>
  <c r="E19" i="26"/>
  <c r="E22" i="26" s="1"/>
  <c r="E25" i="26" s="1"/>
  <c r="D19" i="26"/>
  <c r="D22" i="26" s="1"/>
  <c r="D25" i="26" s="1"/>
  <c r="D35" i="24"/>
  <c r="D33" i="24"/>
  <c r="E19" i="24"/>
  <c r="E22" i="24" s="1"/>
  <c r="E25" i="24" s="1"/>
  <c r="D19" i="24"/>
  <c r="D22" i="24" s="1"/>
  <c r="D25" i="24" s="1"/>
  <c r="D35" i="23"/>
  <c r="D33" i="23"/>
  <c r="E19" i="23"/>
  <c r="E22" i="23" s="1"/>
  <c r="E25" i="23" s="1"/>
  <c r="D19" i="23"/>
  <c r="D22" i="23" s="1"/>
  <c r="D25" i="23" s="1"/>
  <c r="D35" i="22"/>
  <c r="D33" i="22"/>
  <c r="E19" i="22"/>
  <c r="E22" i="22" s="1"/>
  <c r="E25" i="22" s="1"/>
  <c r="D19" i="22"/>
  <c r="D22" i="22" s="1"/>
  <c r="D25" i="22" s="1"/>
  <c r="D36" i="22" s="1"/>
  <c r="D35" i="21"/>
  <c r="D33" i="21"/>
  <c r="E19" i="21"/>
  <c r="E22" i="21" s="1"/>
  <c r="E25" i="21" s="1"/>
  <c r="D19" i="21"/>
  <c r="D22" i="21" s="1"/>
  <c r="D25" i="21" s="1"/>
  <c r="D36" i="21" s="1"/>
  <c r="D35" i="20"/>
  <c r="D33" i="20"/>
  <c r="E19" i="20"/>
  <c r="E22" i="20" s="1"/>
  <c r="E25" i="20" s="1"/>
  <c r="D19" i="20"/>
  <c r="D22" i="20" s="1"/>
  <c r="D25" i="20" s="1"/>
  <c r="D36" i="20" s="1"/>
  <c r="D35" i="19"/>
  <c r="D33" i="19"/>
  <c r="E19" i="19"/>
  <c r="E22" i="19" s="1"/>
  <c r="E25" i="19" s="1"/>
  <c r="D19" i="19"/>
  <c r="D22" i="19" s="1"/>
  <c r="D25" i="19" s="1"/>
  <c r="D36" i="19" s="1"/>
  <c r="D35" i="18"/>
  <c r="D33" i="18"/>
  <c r="E19" i="18"/>
  <c r="E22" i="18" s="1"/>
  <c r="E25" i="18" s="1"/>
  <c r="D19" i="18"/>
  <c r="D22" i="18" s="1"/>
  <c r="D25" i="18" s="1"/>
  <c r="D36" i="18" s="1"/>
  <c r="D35" i="17"/>
  <c r="D33" i="17"/>
  <c r="E19" i="17"/>
  <c r="E22" i="17" s="1"/>
  <c r="E25" i="17" s="1"/>
  <c r="D19" i="17"/>
  <c r="D22" i="17" s="1"/>
  <c r="D25" i="17" s="1"/>
  <c r="D36" i="17" s="1"/>
  <c r="D35" i="16"/>
  <c r="D33" i="16"/>
  <c r="E19" i="16"/>
  <c r="E22" i="16" s="1"/>
  <c r="E25" i="16" s="1"/>
  <c r="D19" i="16"/>
  <c r="D22" i="16" s="1"/>
  <c r="D25" i="16" s="1"/>
  <c r="D36" i="16" s="1"/>
  <c r="D35" i="15"/>
  <c r="D33" i="15"/>
  <c r="E19" i="15"/>
  <c r="E22" i="15" s="1"/>
  <c r="E25" i="15" s="1"/>
  <c r="D19" i="15"/>
  <c r="D22" i="15" s="1"/>
  <c r="D25" i="15" s="1"/>
  <c r="D36" i="15" s="1"/>
  <c r="D35" i="14"/>
  <c r="D33" i="14"/>
  <c r="E19" i="14"/>
  <c r="E22" i="14" s="1"/>
  <c r="E25" i="14" s="1"/>
  <c r="D19" i="14"/>
  <c r="D22" i="14" s="1"/>
  <c r="D25" i="14" s="1"/>
  <c r="D36" i="14" s="1"/>
  <c r="D35" i="13"/>
  <c r="D33" i="13"/>
  <c r="E19" i="13"/>
  <c r="E22" i="13" s="1"/>
  <c r="E25" i="13" s="1"/>
  <c r="D19" i="13"/>
  <c r="D22" i="13" s="1"/>
  <c r="D25" i="13" s="1"/>
  <c r="D36" i="13" s="1"/>
  <c r="D35" i="12"/>
  <c r="D33" i="12"/>
  <c r="E19" i="12"/>
  <c r="E22" i="12" s="1"/>
  <c r="E25" i="12" s="1"/>
  <c r="D19" i="12"/>
  <c r="D22" i="12" s="1"/>
  <c r="D25" i="12" s="1"/>
  <c r="D36" i="12" s="1"/>
  <c r="D35" i="11"/>
  <c r="D33" i="11"/>
  <c r="E19" i="11"/>
  <c r="E22" i="11" s="1"/>
  <c r="E25" i="11" s="1"/>
  <c r="D19" i="11"/>
  <c r="D22" i="11" s="1"/>
  <c r="D25" i="11" s="1"/>
  <c r="D36" i="11" s="1"/>
  <c r="D35" i="10"/>
  <c r="D33" i="10"/>
  <c r="E19" i="10"/>
  <c r="E22" i="10" s="1"/>
  <c r="E25" i="10" s="1"/>
  <c r="D19" i="10"/>
  <c r="D22" i="10" s="1"/>
  <c r="D25" i="10" s="1"/>
  <c r="D36" i="10" s="1"/>
  <c r="D35" i="9"/>
  <c r="D33" i="9"/>
  <c r="E19" i="9"/>
  <c r="E22" i="9" s="1"/>
  <c r="E25" i="9" s="1"/>
  <c r="D19" i="9"/>
  <c r="D22" i="9" s="1"/>
  <c r="D25" i="9" s="1"/>
  <c r="D36" i="9" s="1"/>
  <c r="D35" i="7"/>
  <c r="D33" i="7"/>
  <c r="E19" i="7"/>
  <c r="E22" i="7" s="1"/>
  <c r="E25" i="7" s="1"/>
  <c r="D19" i="7"/>
  <c r="D22" i="7" s="1"/>
  <c r="D25" i="7" s="1"/>
  <c r="D36" i="7" s="1"/>
  <c r="D35" i="6"/>
  <c r="D33" i="6"/>
  <c r="E19" i="6"/>
  <c r="E22" i="6" s="1"/>
  <c r="E25" i="6" s="1"/>
  <c r="D19" i="6"/>
  <c r="D22" i="6" s="1"/>
  <c r="D25" i="6" s="1"/>
  <c r="D36" i="6" s="1"/>
  <c r="D35" i="5"/>
  <c r="D33" i="5"/>
  <c r="E19" i="5"/>
  <c r="E22" i="5" s="1"/>
  <c r="E25" i="5" s="1"/>
  <c r="D19" i="5"/>
  <c r="D22" i="5" s="1"/>
  <c r="D25" i="5" s="1"/>
  <c r="D36" i="5" s="1"/>
  <c r="D35" i="4"/>
  <c r="D33" i="4"/>
  <c r="E19" i="4"/>
  <c r="E22" i="4" s="1"/>
  <c r="E25" i="4" s="1"/>
  <c r="D19" i="4"/>
  <c r="D22" i="4" s="1"/>
  <c r="D25" i="4" s="1"/>
  <c r="D36" i="4" s="1"/>
  <c r="D35" i="3"/>
  <c r="D33" i="3"/>
  <c r="E19" i="3"/>
  <c r="E22" i="3" s="1"/>
  <c r="E25" i="3" s="1"/>
  <c r="D19" i="3"/>
  <c r="D22" i="3" s="1"/>
  <c r="D25" i="3" s="1"/>
  <c r="D36" i="3" s="1"/>
  <c r="D35" i="2"/>
  <c r="D33" i="2"/>
  <c r="E19" i="2"/>
  <c r="E22" i="2" s="1"/>
  <c r="E25" i="2" s="1"/>
  <c r="E32" i="2" s="1"/>
  <c r="D19" i="2"/>
  <c r="D22" i="2" s="1"/>
  <c r="D25" i="2" s="1"/>
  <c r="N14" i="49" l="1"/>
  <c r="D33" i="49"/>
  <c r="K33" i="49" s="1"/>
  <c r="K37" i="49"/>
  <c r="I37" i="49"/>
  <c r="I53" i="49" s="1"/>
  <c r="D36" i="50"/>
  <c r="D36" i="23"/>
  <c r="D36" i="24"/>
  <c r="D36" i="26"/>
  <c r="D36" i="31"/>
  <c r="D36" i="27"/>
  <c r="D36" i="30"/>
  <c r="D36" i="28"/>
  <c r="D36" i="29"/>
  <c r="D36" i="32"/>
  <c r="D36" i="33"/>
  <c r="D36" i="38"/>
  <c r="D36" i="37"/>
  <c r="D36" i="36"/>
  <c r="D36" i="40"/>
  <c r="D36" i="39"/>
  <c r="D36" i="41"/>
  <c r="D36" i="45"/>
  <c r="D36" i="46"/>
  <c r="D36" i="48"/>
  <c r="D33" i="47"/>
  <c r="D36" i="47" s="1"/>
  <c r="D36" i="44"/>
  <c r="D36" i="43"/>
  <c r="D36" i="42"/>
  <c r="N31" i="49"/>
  <c r="N23" i="49"/>
  <c r="N35" i="49"/>
  <c r="N18" i="49"/>
  <c r="N27" i="49"/>
  <c r="N39" i="49"/>
  <c r="N43" i="49"/>
  <c r="N51" i="49"/>
  <c r="N52" i="49"/>
  <c r="M53" i="49"/>
  <c r="N10" i="49"/>
  <c r="K46" i="49"/>
  <c r="D53" i="49"/>
  <c r="E28" i="2"/>
  <c r="D36" i="35"/>
  <c r="D36" i="34"/>
  <c r="D36" i="25"/>
  <c r="J6" i="49"/>
  <c r="N6" i="49" s="1"/>
  <c r="J50" i="49"/>
  <c r="N50" i="49" s="1"/>
  <c r="J46" i="49"/>
  <c r="J42" i="49"/>
  <c r="N42" i="49" s="1"/>
  <c r="J38" i="49"/>
  <c r="N38" i="49" s="1"/>
  <c r="J34" i="49"/>
  <c r="N34" i="49" s="1"/>
  <c r="J30" i="49"/>
  <c r="N30" i="49" s="1"/>
  <c r="J26" i="49"/>
  <c r="N26" i="49" s="1"/>
  <c r="J22" i="49"/>
  <c r="N22" i="49" s="1"/>
  <c r="J17" i="49"/>
  <c r="N17" i="49" s="1"/>
  <c r="J13" i="49"/>
  <c r="N13" i="49" s="1"/>
  <c r="J9" i="49"/>
  <c r="N9" i="49" s="1"/>
  <c r="K52" i="49"/>
  <c r="K47" i="49"/>
  <c r="K43" i="49"/>
  <c r="K39" i="49"/>
  <c r="K35" i="49"/>
  <c r="K31" i="49"/>
  <c r="K27" i="49"/>
  <c r="K23" i="49"/>
  <c r="K18" i="49"/>
  <c r="K14" i="49"/>
  <c r="K10" i="49"/>
  <c r="K51" i="49"/>
  <c r="E29" i="2"/>
  <c r="E31" i="2"/>
  <c r="J7" i="49"/>
  <c r="N7" i="49" s="1"/>
  <c r="J49" i="49"/>
  <c r="N49" i="49" s="1"/>
  <c r="J45" i="49"/>
  <c r="N45" i="49" s="1"/>
  <c r="J41" i="49"/>
  <c r="N41" i="49" s="1"/>
  <c r="J37" i="49"/>
  <c r="N37" i="49" s="1"/>
  <c r="J33" i="49"/>
  <c r="N33" i="49" s="1"/>
  <c r="J29" i="49"/>
  <c r="N29" i="49" s="1"/>
  <c r="J25" i="49"/>
  <c r="N25" i="49" s="1"/>
  <c r="J21" i="49"/>
  <c r="N21" i="49" s="1"/>
  <c r="J16" i="49"/>
  <c r="N16" i="49" s="1"/>
  <c r="J12" i="49"/>
  <c r="N12" i="49" s="1"/>
  <c r="J8" i="49"/>
  <c r="N8" i="49" s="1"/>
  <c r="D36" i="2"/>
  <c r="E27" i="2"/>
  <c r="J48" i="49"/>
  <c r="N48" i="49" s="1"/>
  <c r="J44" i="49"/>
  <c r="N44" i="49" s="1"/>
  <c r="J40" i="49"/>
  <c r="N40" i="49" s="1"/>
  <c r="J36" i="49"/>
  <c r="N36" i="49" s="1"/>
  <c r="J32" i="49"/>
  <c r="N32" i="49" s="1"/>
  <c r="J28" i="49"/>
  <c r="N28" i="49" s="1"/>
  <c r="J24" i="49"/>
  <c r="N24" i="49" s="1"/>
  <c r="J20" i="49"/>
  <c r="N20" i="49" s="1"/>
  <c r="J15" i="49"/>
  <c r="N15" i="49" s="1"/>
  <c r="J11" i="49"/>
  <c r="N11" i="49" s="1"/>
  <c r="J19" i="49"/>
  <c r="N19" i="49" s="1"/>
  <c r="E32" i="50"/>
  <c r="E29" i="50"/>
  <c r="E27" i="50"/>
  <c r="E31" i="50"/>
  <c r="E28" i="50"/>
  <c r="E31" i="25"/>
  <c r="E28" i="25"/>
  <c r="E32" i="25"/>
  <c r="E29" i="25"/>
  <c r="E27" i="25"/>
  <c r="E32" i="34"/>
  <c r="E29" i="34"/>
  <c r="E27" i="34"/>
  <c r="E31" i="34"/>
  <c r="E28" i="34"/>
  <c r="E22" i="35"/>
  <c r="E25" i="35" s="1"/>
  <c r="E32" i="42"/>
  <c r="E29" i="42"/>
  <c r="E27" i="42"/>
  <c r="E31" i="42"/>
  <c r="E28" i="42"/>
  <c r="E31" i="43"/>
  <c r="E28" i="43"/>
  <c r="E32" i="43"/>
  <c r="E29" i="43"/>
  <c r="E27" i="43"/>
  <c r="E32" i="44"/>
  <c r="E29" i="44"/>
  <c r="E27" i="44"/>
  <c r="E31" i="44"/>
  <c r="E28" i="44"/>
  <c r="E29" i="47"/>
  <c r="E26" i="47"/>
  <c r="E24" i="47"/>
  <c r="E28" i="47"/>
  <c r="E25" i="47"/>
  <c r="E32" i="48"/>
  <c r="E29" i="48"/>
  <c r="E27" i="48"/>
  <c r="E31" i="48"/>
  <c r="E28" i="48"/>
  <c r="E32" i="46"/>
  <c r="E29" i="46"/>
  <c r="E27" i="46"/>
  <c r="E31" i="46"/>
  <c r="E28" i="46"/>
  <c r="E32" i="45"/>
  <c r="E29" i="45"/>
  <c r="E27" i="45"/>
  <c r="E31" i="45"/>
  <c r="E28" i="45"/>
  <c r="E31" i="41"/>
  <c r="E28" i="41"/>
  <c r="E32" i="41"/>
  <c r="E29" i="41"/>
  <c r="E27" i="41"/>
  <c r="E32" i="39"/>
  <c r="E29" i="39"/>
  <c r="E27" i="39"/>
  <c r="E31" i="39"/>
  <c r="E28" i="39"/>
  <c r="E32" i="40"/>
  <c r="E29" i="40"/>
  <c r="E27" i="40"/>
  <c r="E31" i="40"/>
  <c r="E28" i="40"/>
  <c r="E32" i="36"/>
  <c r="E29" i="36"/>
  <c r="E27" i="36"/>
  <c r="E31" i="36"/>
  <c r="E28" i="36"/>
  <c r="E32" i="38"/>
  <c r="E29" i="38"/>
  <c r="E27" i="38"/>
  <c r="E31" i="38"/>
  <c r="E28" i="38"/>
  <c r="E32" i="33"/>
  <c r="E29" i="33"/>
  <c r="E27" i="33"/>
  <c r="E31" i="33"/>
  <c r="E28" i="33"/>
  <c r="E32" i="32"/>
  <c r="E29" i="32"/>
  <c r="E27" i="32"/>
  <c r="E31" i="32"/>
  <c r="E28" i="32"/>
  <c r="E31" i="29"/>
  <c r="E28" i="29"/>
  <c r="E32" i="29"/>
  <c r="E29" i="29"/>
  <c r="E27" i="29"/>
  <c r="E32" i="28"/>
  <c r="E29" i="28"/>
  <c r="E27" i="28"/>
  <c r="E31" i="28"/>
  <c r="E28" i="28"/>
  <c r="E32" i="30"/>
  <c r="E29" i="30"/>
  <c r="E27" i="30"/>
  <c r="E31" i="30"/>
  <c r="E28" i="30"/>
  <c r="E32" i="27"/>
  <c r="E29" i="27"/>
  <c r="E27" i="27"/>
  <c r="E31" i="27"/>
  <c r="E28" i="27"/>
  <c r="E31" i="31"/>
  <c r="E28" i="31"/>
  <c r="E32" i="31"/>
  <c r="E29" i="31"/>
  <c r="E27" i="31"/>
  <c r="E32" i="26"/>
  <c r="E29" i="26"/>
  <c r="E27" i="26"/>
  <c r="E31" i="26"/>
  <c r="E28" i="26"/>
  <c r="E32" i="24"/>
  <c r="E29" i="24"/>
  <c r="E27" i="24"/>
  <c r="E31" i="24"/>
  <c r="E28" i="24"/>
  <c r="E32" i="23"/>
  <c r="E29" i="23"/>
  <c r="E27" i="23"/>
  <c r="E31" i="23"/>
  <c r="E28" i="23"/>
  <c r="E32" i="22"/>
  <c r="E29" i="22"/>
  <c r="E27" i="22"/>
  <c r="E31" i="22"/>
  <c r="E28" i="22"/>
  <c r="E31" i="21"/>
  <c r="E28" i="21"/>
  <c r="E32" i="21"/>
  <c r="E29" i="21"/>
  <c r="E27" i="21"/>
  <c r="E32" i="20"/>
  <c r="E29" i="20"/>
  <c r="E27" i="20"/>
  <c r="E31" i="20"/>
  <c r="E28" i="20"/>
  <c r="E32" i="19"/>
  <c r="E29" i="19"/>
  <c r="E27" i="19"/>
  <c r="E31" i="19"/>
  <c r="E28" i="19"/>
  <c r="E32" i="18"/>
  <c r="E29" i="18"/>
  <c r="E27" i="18"/>
  <c r="E31" i="18"/>
  <c r="E28" i="18"/>
  <c r="E32" i="17"/>
  <c r="E29" i="17"/>
  <c r="E27" i="17"/>
  <c r="E31" i="17"/>
  <c r="E28" i="17"/>
  <c r="E32" i="16"/>
  <c r="E29" i="16"/>
  <c r="E27" i="16"/>
  <c r="E31" i="16"/>
  <c r="E28" i="16"/>
  <c r="E32" i="15"/>
  <c r="E29" i="15"/>
  <c r="E27" i="15"/>
  <c r="E31" i="15"/>
  <c r="E28" i="15"/>
  <c r="E32" i="14"/>
  <c r="E29" i="14"/>
  <c r="E27" i="14"/>
  <c r="E31" i="14"/>
  <c r="E28" i="14"/>
  <c r="E31" i="13"/>
  <c r="E28" i="13"/>
  <c r="E32" i="13"/>
  <c r="E29" i="13"/>
  <c r="E27" i="13"/>
  <c r="E32" i="12"/>
  <c r="E29" i="12"/>
  <c r="E27" i="12"/>
  <c r="E31" i="12"/>
  <c r="E28" i="12"/>
  <c r="E32" i="11"/>
  <c r="E29" i="11"/>
  <c r="E27" i="11"/>
  <c r="E31" i="11"/>
  <c r="E28" i="11"/>
  <c r="E32" i="10"/>
  <c r="E29" i="10"/>
  <c r="E27" i="10"/>
  <c r="E31" i="10"/>
  <c r="E28" i="10"/>
  <c r="E32" i="9"/>
  <c r="E29" i="9"/>
  <c r="E27" i="9"/>
  <c r="E31" i="9"/>
  <c r="E28" i="9"/>
  <c r="E32" i="7"/>
  <c r="E29" i="7"/>
  <c r="E27" i="7"/>
  <c r="E31" i="7"/>
  <c r="E28" i="7"/>
  <c r="E32" i="6"/>
  <c r="E29" i="6"/>
  <c r="E27" i="6"/>
  <c r="E31" i="6"/>
  <c r="E28" i="6"/>
  <c r="E32" i="5"/>
  <c r="E29" i="5"/>
  <c r="E27" i="5"/>
  <c r="E31" i="5"/>
  <c r="E28" i="5"/>
  <c r="E32" i="4"/>
  <c r="E29" i="4"/>
  <c r="E27" i="4"/>
  <c r="E31" i="4"/>
  <c r="E28" i="4"/>
  <c r="E32" i="3"/>
  <c r="E29" i="3"/>
  <c r="E27" i="3"/>
  <c r="E31" i="3"/>
  <c r="E28" i="3"/>
  <c r="E33" i="2"/>
  <c r="E35" i="2" s="1"/>
  <c r="K53" i="49" l="1"/>
  <c r="N46" i="49"/>
  <c r="N53" i="49" s="1"/>
  <c r="J53" i="49"/>
  <c r="E33" i="50"/>
  <c r="E33" i="25"/>
  <c r="E33" i="34"/>
  <c r="E32" i="35"/>
  <c r="E29" i="35"/>
  <c r="E27" i="35"/>
  <c r="E31" i="35"/>
  <c r="E28" i="35"/>
  <c r="E33" i="42"/>
  <c r="E33" i="43"/>
  <c r="E33" i="44"/>
  <c r="E30" i="47"/>
  <c r="E33" i="48"/>
  <c r="E33" i="46"/>
  <c r="E33" i="45"/>
  <c r="E33" i="41"/>
  <c r="E33" i="39"/>
  <c r="E33" i="40"/>
  <c r="E33" i="36"/>
  <c r="E33" i="38"/>
  <c r="E33" i="33"/>
  <c r="E33" i="32"/>
  <c r="E33" i="29"/>
  <c r="E33" i="28"/>
  <c r="E33" i="30"/>
  <c r="E33" i="27"/>
  <c r="E33" i="31"/>
  <c r="E33" i="26"/>
  <c r="E33" i="24"/>
  <c r="E33" i="23"/>
  <c r="E33" i="22"/>
  <c r="E33" i="21"/>
  <c r="E33" i="20"/>
  <c r="E33" i="19"/>
  <c r="E33" i="18"/>
  <c r="E33" i="17"/>
  <c r="E33" i="16"/>
  <c r="E33" i="15"/>
  <c r="E33" i="14"/>
  <c r="E33" i="13"/>
  <c r="E33" i="12"/>
  <c r="E33" i="11"/>
  <c r="E33" i="10"/>
  <c r="E33" i="9"/>
  <c r="E33" i="7"/>
  <c r="E33" i="6"/>
  <c r="E33" i="5"/>
  <c r="E33" i="4"/>
  <c r="E33" i="3"/>
  <c r="E36" i="2"/>
  <c r="E35" i="50" l="1"/>
  <c r="E36" i="50"/>
  <c r="E35" i="25"/>
  <c r="E36" i="25"/>
  <c r="E35" i="34"/>
  <c r="E36" i="34"/>
  <c r="E33" i="35"/>
  <c r="E35" i="42"/>
  <c r="E36" i="42"/>
  <c r="E35" i="43"/>
  <c r="E36" i="43"/>
  <c r="E35" i="44"/>
  <c r="E36" i="44"/>
  <c r="E32" i="47"/>
  <c r="E33" i="47"/>
  <c r="E36" i="47" s="1"/>
  <c r="E35" i="48"/>
  <c r="E36" i="48"/>
  <c r="E35" i="46"/>
  <c r="E36" i="46"/>
  <c r="E35" i="45"/>
  <c r="E36" i="45"/>
  <c r="E35" i="41"/>
  <c r="E36" i="41"/>
  <c r="E35" i="39"/>
  <c r="E36" i="39"/>
  <c r="E35" i="40"/>
  <c r="E36" i="40"/>
  <c r="E35" i="36"/>
  <c r="E36" i="36"/>
  <c r="E35" i="38"/>
  <c r="E36" i="38"/>
  <c r="E35" i="33"/>
  <c r="E36" i="33"/>
  <c r="E35" i="32"/>
  <c r="E36" i="32"/>
  <c r="E35" i="29"/>
  <c r="E36" i="29"/>
  <c r="E35" i="28"/>
  <c r="E36" i="28"/>
  <c r="E35" i="30"/>
  <c r="E36" i="30"/>
  <c r="E35" i="27"/>
  <c r="E36" i="27"/>
  <c r="E35" i="31"/>
  <c r="E36" i="31"/>
  <c r="E35" i="26"/>
  <c r="E36" i="26"/>
  <c r="E35" i="24"/>
  <c r="E36" i="24"/>
  <c r="E35" i="23"/>
  <c r="E36" i="23"/>
  <c r="E35" i="22"/>
  <c r="E36" i="22"/>
  <c r="E35" i="21"/>
  <c r="E36" i="21"/>
  <c r="E35" i="20"/>
  <c r="E36" i="20"/>
  <c r="E35" i="19"/>
  <c r="E36" i="19"/>
  <c r="E35" i="18"/>
  <c r="E36" i="18"/>
  <c r="E35" i="17"/>
  <c r="E36" i="17"/>
  <c r="E35" i="16"/>
  <c r="E36" i="16"/>
  <c r="E35" i="15"/>
  <c r="E36" i="15"/>
  <c r="E35" i="14"/>
  <c r="E36" i="14"/>
  <c r="E35" i="13"/>
  <c r="E36" i="13"/>
  <c r="E35" i="12"/>
  <c r="E36" i="12"/>
  <c r="E35" i="11"/>
  <c r="E36" i="11"/>
  <c r="E35" i="10"/>
  <c r="E36" i="10"/>
  <c r="E35" i="9"/>
  <c r="E36" i="9"/>
  <c r="E35" i="7"/>
  <c r="E36" i="7"/>
  <c r="E35" i="6"/>
  <c r="E36" i="6"/>
  <c r="E35" i="5"/>
  <c r="E36" i="5"/>
  <c r="E35" i="4"/>
  <c r="E36" i="4"/>
  <c r="E35" i="3"/>
  <c r="E36" i="3"/>
  <c r="E35" i="35" l="1"/>
  <c r="E36" i="35"/>
  <c r="E22" i="37" l="1"/>
  <c r="E25" i="37" s="1"/>
  <c r="E29" i="37" l="1"/>
  <c r="E32" i="37"/>
  <c r="E31" i="37"/>
  <c r="E28" i="37"/>
  <c r="E27" i="37"/>
  <c r="E33" i="37" s="1"/>
  <c r="E35" i="37" s="1"/>
  <c r="E36" i="37" l="1"/>
</calcChain>
</file>

<file path=xl/sharedStrings.xml><?xml version="1.0" encoding="utf-8"?>
<sst xmlns="http://schemas.openxmlformats.org/spreadsheetml/2006/main" count="2325" uniqueCount="163">
  <si>
    <t>LIÊN ĐOÀN LAO ĐỘNG QUẬN 10</t>
  </si>
  <si>
    <t xml:space="preserve">MSĐV : </t>
  </si>
  <si>
    <t>CÔNG ĐOÀN GIÁO DỤC ĐÀO TẠO</t>
  </si>
  <si>
    <t>BÁO CÁO</t>
  </si>
  <si>
    <t>DỰ TOÁN THU, CHI TÀI CHÍNH CÔNG ĐOÀN</t>
  </si>
  <si>
    <t>A- CÁC CHỈ TIÊU CƠ BẢN</t>
  </si>
  <si>
    <t xml:space="preserve">       - Quỹ lương đóng KPCĐ:                               đồng</t>
  </si>
  <si>
    <t xml:space="preserve">            đồng</t>
  </si>
  <si>
    <t xml:space="preserve">       - Qũy lương đóng ĐPCĐ:                               đồng       </t>
  </si>
  <si>
    <t xml:space="preserve"> B- CÁC CHỈ TIÊU THU CHI TÀI CHÍNH CÔNG ĐOÀN</t>
  </si>
  <si>
    <t>Đơn vị : đồng</t>
  </si>
  <si>
    <t>TT</t>
  </si>
  <si>
    <t>Nội dung</t>
  </si>
  <si>
    <t>Mã số</t>
  </si>
  <si>
    <t>Uớc thực hiện năm trước</t>
  </si>
  <si>
    <t>Dự toán năm nay</t>
  </si>
  <si>
    <t>Ghi chú</t>
  </si>
  <si>
    <t>I. PHẦN THU</t>
  </si>
  <si>
    <t>Kinh phí công đoàn</t>
  </si>
  <si>
    <t>Đoàn phí công đoàn</t>
  </si>
  <si>
    <t>Thu khác</t>
  </si>
  <si>
    <t>- Chuyên môn hỗ trợ</t>
  </si>
  <si>
    <t>- Thu khác tại đơn vị</t>
  </si>
  <si>
    <t xml:space="preserve">Cộng </t>
  </si>
  <si>
    <t>Kinh phí cấp trên cấp</t>
  </si>
  <si>
    <t>Tài chính công đoàn tích lũy đầu kỳ</t>
  </si>
  <si>
    <t xml:space="preserve">Tổng cộng </t>
  </si>
  <si>
    <t>II. PHẦN CHI</t>
  </si>
  <si>
    <t>Lương, PC và các khoản đóng theo lương</t>
  </si>
  <si>
    <t>Quản lý hành chính</t>
  </si>
  <si>
    <t>Hoạt động phong trào</t>
  </si>
  <si>
    <t>Trong đó:  - Đào tạo cán bộ</t>
  </si>
  <si>
    <t xml:space="preserve">                 - Trợ cấp</t>
  </si>
  <si>
    <t xml:space="preserve">                 - Hỗ trợ du lịch</t>
  </si>
  <si>
    <t>Kinh phí nộp cấp trên quản lý trực tiếp</t>
  </si>
  <si>
    <t>Tổng cộng</t>
  </si>
  <si>
    <t>III. Dự phòng</t>
  </si>
  <si>
    <t xml:space="preserve">C- THUYẾT MINH </t>
  </si>
  <si>
    <t xml:space="preserve">                                                                       </t>
  </si>
  <si>
    <t xml:space="preserve">                PHỤ TRÁCH KẾ TOÁN                                         </t>
  </si>
  <si>
    <t>TM. BAN CHẤP HÀNH</t>
  </si>
  <si>
    <t>Năm 2016</t>
  </si>
  <si>
    <t>Mẫu B14-TLĐ</t>
  </si>
  <si>
    <t>- Số đoàn viên:               2.335   người</t>
  </si>
  <si>
    <t>- Số lao động:                     2.477 người</t>
  </si>
  <si>
    <t>Ngày   31    tháng      12    năm 2015</t>
  </si>
  <si>
    <t>CĐCS Mầm non 2/9</t>
  </si>
  <si>
    <t>CĐCS Mầm non 19/5</t>
  </si>
  <si>
    <t>CĐCS MN Măng Non I</t>
  </si>
  <si>
    <t>CĐCS MN Măng Non II</t>
  </si>
  <si>
    <t>CĐCS MN Măng Non III</t>
  </si>
  <si>
    <t>CĐCS MN PHƯỜNG 1</t>
  </si>
  <si>
    <t>CĐCS MN PHƯỜNG 2</t>
  </si>
  <si>
    <t>CĐCS MN PHƯỜNG 3</t>
  </si>
  <si>
    <t>CĐCS MN PHƯỜNG 4</t>
  </si>
  <si>
    <t>CĐCS MN PHƯỜNG 5</t>
  </si>
  <si>
    <t>CĐCS MN PHƯỜNG 6</t>
  </si>
  <si>
    <t>CĐCS MN PHƯỜNG 7</t>
  </si>
  <si>
    <t>CĐCS MN PHƯỜNG 8</t>
  </si>
  <si>
    <t>CĐCS MN PHƯỜNG 9</t>
  </si>
  <si>
    <t>CĐCS MN PHƯỜNG 10</t>
  </si>
  <si>
    <t>CĐCS MN PHƯỜNG 11</t>
  </si>
  <si>
    <t>CĐCS MN PHƯỜNG 13</t>
  </si>
  <si>
    <t>CĐCS MN PHƯỜNG 14</t>
  </si>
  <si>
    <t>CĐCS MN PHƯỜNG 15A</t>
  </si>
  <si>
    <t>CĐCS MN PHƯỜNG 15B</t>
  </si>
  <si>
    <t>CĐCS  TH BẮC HẢI</t>
  </si>
  <si>
    <t>CĐCS  TH DƯƠNG MINH CHÂU</t>
  </si>
  <si>
    <t>CĐCS  TH ĐIÊN BIÊN</t>
  </si>
  <si>
    <t>CĐCS  TH HOÀNG DIỆU</t>
  </si>
  <si>
    <t>CĐCS  TH LÊ ĐÌNH CHINH</t>
  </si>
  <si>
    <t>CĐCS  TH NGUYỄN CHÍ THANH</t>
  </si>
  <si>
    <t>CĐCS  TH NHẬT TẢO</t>
  </si>
  <si>
    <t>CĐCS  TH LÊ THỊ RIÊNG</t>
  </si>
  <si>
    <t>CĐCS  TH HỒ THỊ KỶ</t>
  </si>
  <si>
    <t>CĐCS  TH THIÊN HỘ DƯƠNG</t>
  </si>
  <si>
    <t>CĐCS  TH TÔ HIẾN THÀNH</t>
  </si>
  <si>
    <t>CĐCS  TH TRÍ TRI</t>
  </si>
  <si>
    <t>CĐCS  TH TRẦN NHÂN TÔN</t>
  </si>
  <si>
    <t>CĐCS  TH TRƯƠNG ĐỊNH</t>
  </si>
  <si>
    <t>CĐCS  TH TRẦN QUANG CƠ</t>
  </si>
  <si>
    <t>CĐCS  TH TRẦN VĂN KIỂU</t>
  </si>
  <si>
    <t>CĐCS  TH VÕ TRƯỜNG TOẢN</t>
  </si>
  <si>
    <t>CĐCS  TH TRIỆU THỊ TRINH</t>
  </si>
  <si>
    <t>CĐCS  TH CÁCH MẠNG THÁNG TÁM</t>
  </si>
  <si>
    <t>CĐCS  TH LẠC HỒNG</t>
  </si>
  <si>
    <t>CĐCS  TH NGUYỄN VĂN TỐ</t>
  </si>
  <si>
    <t>CĐCS  TH NGUYỄN TRI PHƯƠNG</t>
  </si>
  <si>
    <t>CĐCS  THCS TRẦN PHÚ</t>
  </si>
  <si>
    <t>CĐCS  TTTHHN</t>
  </si>
  <si>
    <t>CĐCS CHUYÊN BIỆT QUẬN 10</t>
  </si>
  <si>
    <t>STT</t>
  </si>
  <si>
    <t>CĐCS</t>
  </si>
  <si>
    <t>SỐ
CĐV</t>
  </si>
  <si>
    <t>CHI TIẾT</t>
  </si>
  <si>
    <t>THÁNG 1/16</t>
  </si>
  <si>
    <t>THÁNG 2/16</t>
  </si>
  <si>
    <t>THÁNG 3/16</t>
  </si>
  <si>
    <t>QUÝ</t>
  </si>
  <si>
    <t>MN 2/9</t>
  </si>
  <si>
    <t>MN 19/5</t>
  </si>
  <si>
    <t>MN Măng Non I</t>
  </si>
  <si>
    <t>MN Măng Non II</t>
  </si>
  <si>
    <t>MN Măng Non III</t>
  </si>
  <si>
    <t>MN Phường 1</t>
  </si>
  <si>
    <t>MN Phường 2</t>
  </si>
  <si>
    <t>MN Phường 3</t>
  </si>
  <si>
    <t>MN Phường 4</t>
  </si>
  <si>
    <t>MN Phường 5</t>
  </si>
  <si>
    <t>MN Phường 6</t>
  </si>
  <si>
    <t>MN Phường 7</t>
  </si>
  <si>
    <t>MN Phường 8</t>
  </si>
  <si>
    <t>MN Phường 9</t>
  </si>
  <si>
    <t>MN Phường 10</t>
  </si>
  <si>
    <t>MN Phường 11</t>
  </si>
  <si>
    <t>MN Phường 13</t>
  </si>
  <si>
    <t>MN Phường 14</t>
  </si>
  <si>
    <t>MN Phường 15 A</t>
  </si>
  <si>
    <t>MN Phường 15 B</t>
  </si>
  <si>
    <t>Bắc Hải</t>
  </si>
  <si>
    <t xml:space="preserve">Điện Biên </t>
  </si>
  <si>
    <t>Hoàng Diệu</t>
  </si>
  <si>
    <t>Lê Đình Chinh</t>
  </si>
  <si>
    <t>Hồ Thị Kỷ</t>
  </si>
  <si>
    <t>Dương Minh Châu</t>
  </si>
  <si>
    <t>Tô Hiến Thành</t>
  </si>
  <si>
    <t>Trí Tri</t>
  </si>
  <si>
    <t>Trần Quang Cơ</t>
  </si>
  <si>
    <t>Nhật Tảo</t>
  </si>
  <si>
    <t>Nguyễn Chí Thanh</t>
  </si>
  <si>
    <t>Trần Nhân Tôn</t>
  </si>
  <si>
    <t>Trần Văn Kiểu</t>
  </si>
  <si>
    <t>Trương Định</t>
  </si>
  <si>
    <t>Lê Thị Riêng</t>
  </si>
  <si>
    <t>Thiên Hộ Dương</t>
  </si>
  <si>
    <t>Triệu Thị Trinh</t>
  </si>
  <si>
    <t>Võ TRường Toản</t>
  </si>
  <si>
    <t>Cách Mạng Tháng Tám</t>
  </si>
  <si>
    <t>Lạc Hồng</t>
  </si>
  <si>
    <t>Nguyên Văn Tố</t>
  </si>
  <si>
    <t>Nguyễn Tri Phương</t>
  </si>
  <si>
    <t>Tràn Phú</t>
  </si>
  <si>
    <t>TT KTTH</t>
  </si>
  <si>
    <t>Chuyên Biệt Q10</t>
  </si>
  <si>
    <t>Hoàng Văn Thụ</t>
  </si>
  <si>
    <t>CĐCS  TH HOÀNG VĂN THỤ</t>
  </si>
  <si>
    <t>Tỉ lệ 
trích về CĐCS theo qui định
65%</t>
  </si>
  <si>
    <t>Tỉ lệ để lại CĐ
NGÀNH
6%</t>
  </si>
  <si>
    <t>TRÍCH NỘP
ĐOÀN PHÍ CĐ
LÊN CĐ NGÀNH
40% /TỔNG THU ĐOÀN PHÍ</t>
  </si>
  <si>
    <t>SỐ TRÍCH 
VỀ SAU KHI BÙ TRỪ VỚI 40% ĐOÀN PHÍ</t>
  </si>
  <si>
    <t>SỐ
Thu đoàn phí
quý 1/2016
CĐCS</t>
  </si>
  <si>
    <t>BồI dương GD</t>
  </si>
  <si>
    <t>TỔNG</t>
  </si>
  <si>
    <t>DỰ TOÁN 
QUY LƯƠNG ĐÓNG 2% KPCĐ NĂM 2016</t>
  </si>
  <si>
    <t>BỘ PHẬN TỔNG HỢP</t>
  </si>
  <si>
    <t>TM.BCH</t>
  </si>
  <si>
    <t>CHỦ TỊCH</t>
  </si>
  <si>
    <t>TỔNG HỢP SỐ LIỆU CẤP PHÁT KINH PHÍ CÔNG ĐOÀN QUÝ 1 NĂM 2016</t>
  </si>
  <si>
    <t>TỔNG SỐ 
 NỘP QUÝ 1/2016</t>
  </si>
  <si>
    <t>- Số đoàn viên:           2.335   người</t>
  </si>
  <si>
    <t>- Số lao động:             2.477 người</t>
  </si>
  <si>
    <t>Dù THU §P
N¡M 2016</t>
  </si>
  <si>
    <t>Dù THU 
2%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</si>
</sst>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32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indexed="8"/>
      <name val="Tahoma"/>
      <family val="2"/>
      <charset val="163"/>
    </font>
    <font>
      <sz val="11"/>
      <color theme="1"/>
      <name val="Tahoma"/>
      <family val="2"/>
      <charset val="163"/>
    </font>
    <font>
      <sz val="10"/>
      <color indexed="8"/>
      <name val="Tahoma"/>
      <family val="2"/>
      <charset val="163"/>
    </font>
    <font>
      <b/>
      <sz val="13"/>
      <color indexed="8"/>
      <name val="Tahoma"/>
      <family val="2"/>
      <charset val="163"/>
    </font>
    <font>
      <b/>
      <sz val="9.9499999999999993"/>
      <color indexed="8"/>
      <name val="Tahoma"/>
      <family val="2"/>
      <charset val="163"/>
    </font>
    <font>
      <sz val="9.0500000000000007"/>
      <color indexed="8"/>
      <name val="Tahoma"/>
      <family val="2"/>
      <charset val="163"/>
    </font>
    <font>
      <b/>
      <sz val="24"/>
      <color indexed="8"/>
      <name val="Tahoma"/>
      <family val="2"/>
      <charset val="163"/>
    </font>
    <font>
      <b/>
      <sz val="11"/>
      <color indexed="8"/>
      <name val="Tahoma"/>
      <family val="2"/>
      <charset val="163"/>
    </font>
    <font>
      <b/>
      <sz val="14"/>
      <color indexed="8"/>
      <name val="Tahoma"/>
      <family val="2"/>
      <charset val="163"/>
    </font>
    <font>
      <sz val="13"/>
      <color indexed="8"/>
      <name val="Tahoma"/>
      <family val="2"/>
      <charset val="163"/>
    </font>
    <font>
      <sz val="11"/>
      <color indexed="8"/>
      <name val="Tahoma"/>
      <family val="2"/>
      <charset val="163"/>
    </font>
    <font>
      <i/>
      <sz val="9.9"/>
      <color indexed="8"/>
      <name val="Tahoma"/>
      <family val="2"/>
      <charset val="163"/>
    </font>
    <font>
      <sz val="12"/>
      <color indexed="8"/>
      <name val="Tahoma"/>
      <family val="2"/>
      <charset val="163"/>
    </font>
    <font>
      <i/>
      <sz val="10"/>
      <color indexed="8"/>
      <name val="Tahoma"/>
      <family val="2"/>
      <charset val="163"/>
    </font>
    <font>
      <b/>
      <sz val="11"/>
      <color theme="1"/>
      <name val="Tahoma"/>
      <family val="2"/>
      <charset val="163"/>
    </font>
    <font>
      <b/>
      <sz val="9.85"/>
      <color indexed="8"/>
      <name val="Tahoma"/>
      <family val="2"/>
      <charset val="163"/>
    </font>
    <font>
      <sz val="10"/>
      <color rgb="FFFF0000"/>
      <name val="Tahoma"/>
      <family val="2"/>
      <charset val="163"/>
    </font>
    <font>
      <b/>
      <sz val="12"/>
      <color indexed="8"/>
      <name val="Tahoma"/>
      <family val="2"/>
      <charset val="163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rgb="FFFF0000"/>
      <name val="Tahoma"/>
      <family val="2"/>
    </font>
    <font>
      <b/>
      <sz val="10"/>
      <color theme="1"/>
      <name val="Tahoma"/>
      <family val="2"/>
      <charset val="163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ahoma"/>
      <family val="2"/>
      <charset val="163"/>
    </font>
    <font>
      <b/>
      <sz val="10"/>
      <color rgb="FFFF0000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2" fillId="0" borderId="0" xfId="0" applyFont="1"/>
    <xf numFmtId="49" fontId="12" fillId="0" borderId="0" xfId="0" applyNumberFormat="1" applyFont="1" applyAlignment="1">
      <alignment horizontal="left" vertical="center"/>
    </xf>
    <xf numFmtId="0" fontId="11" fillId="0" borderId="0" xfId="0" applyFont="1"/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/>
    <xf numFmtId="0" fontId="1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11" fillId="0" borderId="7" xfId="1" applyNumberFormat="1" applyFont="1" applyBorder="1" applyAlignment="1">
      <alignment horizontal="center" vertical="center"/>
    </xf>
    <xf numFmtId="164" fontId="14" fillId="0" borderId="7" xfId="1" applyNumberFormat="1" applyFont="1" applyBorder="1" applyAlignment="1" applyProtection="1">
      <alignment horizontal="left" vertical="center"/>
      <protection locked="0"/>
    </xf>
    <xf numFmtId="164" fontId="4" fillId="0" borderId="7" xfId="1" applyNumberFormat="1" applyFont="1" applyBorder="1" applyAlignment="1" applyProtection="1">
      <alignment horizontal="center" vertical="center"/>
      <protection locked="0"/>
    </xf>
    <xf numFmtId="164" fontId="3" fillId="0" borderId="7" xfId="1" applyNumberFormat="1" applyFont="1" applyBorder="1"/>
    <xf numFmtId="164" fontId="11" fillId="0" borderId="8" xfId="1" applyNumberFormat="1" applyFont="1" applyBorder="1" applyAlignment="1">
      <alignment horizontal="center" vertical="center"/>
    </xf>
    <xf numFmtId="164" fontId="14" fillId="0" borderId="8" xfId="1" applyNumberFormat="1" applyFont="1" applyBorder="1" applyAlignment="1" applyProtection="1">
      <alignment horizontal="left" vertical="center"/>
      <protection locked="0"/>
    </xf>
    <xf numFmtId="164" fontId="4" fillId="0" borderId="8" xfId="1" applyNumberFormat="1" applyFont="1" applyBorder="1" applyAlignment="1" applyProtection="1">
      <alignment horizontal="center" vertical="center"/>
      <protection locked="0"/>
    </xf>
    <xf numFmtId="164" fontId="3" fillId="0" borderId="8" xfId="1" applyNumberFormat="1" applyFont="1" applyBorder="1"/>
    <xf numFmtId="164" fontId="14" fillId="0" borderId="8" xfId="1" applyNumberFormat="1" applyFont="1" applyBorder="1" applyAlignment="1">
      <alignment horizontal="left" vertical="center"/>
    </xf>
    <xf numFmtId="164" fontId="4" fillId="0" borderId="8" xfId="1" applyNumberFormat="1" applyFont="1" applyBorder="1" applyAlignment="1">
      <alignment horizontal="center" vertical="center"/>
    </xf>
    <xf numFmtId="164" fontId="15" fillId="0" borderId="8" xfId="1" applyNumberFormat="1" applyFont="1" applyBorder="1" applyAlignment="1">
      <alignment horizontal="center" vertical="center"/>
    </xf>
    <xf numFmtId="164" fontId="16" fillId="0" borderId="8" xfId="1" applyNumberFormat="1" applyFont="1" applyBorder="1"/>
    <xf numFmtId="164" fontId="5" fillId="0" borderId="8" xfId="1" applyNumberFormat="1" applyFont="1" applyBorder="1" applyAlignment="1">
      <alignment horizontal="left" vertical="center"/>
    </xf>
    <xf numFmtId="164" fontId="4" fillId="0" borderId="8" xfId="1" applyNumberFormat="1" applyFont="1" applyBorder="1" applyAlignment="1">
      <alignment horizontal="left" vertical="center"/>
    </xf>
    <xf numFmtId="164" fontId="11" fillId="0" borderId="8" xfId="1" applyNumberFormat="1" applyFont="1" applyBorder="1" applyAlignment="1">
      <alignment vertical="center"/>
    </xf>
    <xf numFmtId="164" fontId="12" fillId="0" borderId="8" xfId="1" applyNumberFormat="1" applyFont="1" applyBorder="1" applyAlignment="1">
      <alignment vertical="center"/>
    </xf>
    <xf numFmtId="164" fontId="12" fillId="0" borderId="8" xfId="1" applyNumberFormat="1" applyFont="1" applyBorder="1" applyAlignment="1">
      <alignment horizontal="left" vertical="center"/>
    </xf>
    <xf numFmtId="164" fontId="11" fillId="0" borderId="8" xfId="1" applyNumberFormat="1" applyFont="1" applyBorder="1"/>
    <xf numFmtId="164" fontId="17" fillId="0" borderId="9" xfId="1" applyNumberFormat="1" applyFont="1" applyBorder="1" applyAlignment="1">
      <alignment horizontal="left" vertical="center"/>
    </xf>
    <xf numFmtId="164" fontId="5" fillId="0" borderId="9" xfId="1" applyNumberFormat="1" applyFont="1" applyBorder="1" applyAlignment="1">
      <alignment horizontal="left" vertical="center"/>
    </xf>
    <xf numFmtId="164" fontId="18" fillId="0" borderId="9" xfId="1" applyNumberFormat="1" applyFont="1" applyBorder="1" applyAlignment="1">
      <alignment horizontal="center" vertical="center"/>
    </xf>
    <xf numFmtId="164" fontId="16" fillId="0" borderId="9" xfId="1" applyNumberFormat="1" applyFont="1" applyBorder="1"/>
    <xf numFmtId="164" fontId="3" fillId="0" borderId="9" xfId="1" applyNumberFormat="1" applyFont="1" applyBorder="1"/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4" fillId="0" borderId="0" xfId="0" applyFont="1"/>
    <xf numFmtId="164" fontId="5" fillId="0" borderId="8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164" fontId="24" fillId="0" borderId="7" xfId="1" applyNumberFormat="1" applyFont="1" applyBorder="1"/>
    <xf numFmtId="164" fontId="24" fillId="0" borderId="8" xfId="1" applyNumberFormat="1" applyFont="1" applyBorder="1"/>
    <xf numFmtId="164" fontId="24" fillId="0" borderId="7" xfId="0" applyNumberFormat="1" applyFont="1" applyBorder="1"/>
    <xf numFmtId="164" fontId="24" fillId="0" borderId="8" xfId="0" applyNumberFormat="1" applyFont="1" applyBorder="1"/>
    <xf numFmtId="0" fontId="24" fillId="0" borderId="0" xfId="0" applyFont="1"/>
    <xf numFmtId="0" fontId="2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164" fontId="24" fillId="0" borderId="12" xfId="1" applyNumberFormat="1" applyFont="1" applyBorder="1"/>
    <xf numFmtId="164" fontId="24" fillId="0" borderId="12" xfId="0" applyNumberFormat="1" applyFont="1" applyBorder="1"/>
    <xf numFmtId="0" fontId="25" fillId="2" borderId="5" xfId="0" applyFont="1" applyFill="1" applyBorder="1" applyAlignment="1">
      <alignment vertical="center"/>
    </xf>
    <xf numFmtId="0" fontId="25" fillId="2" borderId="5" xfId="0" applyFont="1" applyFill="1" applyBorder="1" applyAlignment="1">
      <alignment horizontal="center" vertical="center"/>
    </xf>
    <xf numFmtId="164" fontId="25" fillId="2" borderId="5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8" xfId="0" applyFont="1" applyFill="1" applyBorder="1" applyAlignment="1">
      <alignment horizontal="left" vertical="center"/>
    </xf>
    <xf numFmtId="164" fontId="24" fillId="0" borderId="8" xfId="1" applyNumberFormat="1" applyFont="1" applyFill="1" applyBorder="1"/>
    <xf numFmtId="164" fontId="24" fillId="0" borderId="8" xfId="0" applyNumberFormat="1" applyFont="1" applyFill="1" applyBorder="1"/>
    <xf numFmtId="0" fontId="24" fillId="0" borderId="8" xfId="0" applyFont="1" applyFill="1" applyBorder="1" applyAlignment="1">
      <alignment horizontal="center" vertical="center"/>
    </xf>
    <xf numFmtId="0" fontId="24" fillId="0" borderId="0" xfId="0" applyFont="1" applyFill="1"/>
    <xf numFmtId="0" fontId="26" fillId="0" borderId="0" xfId="0" applyFont="1"/>
    <xf numFmtId="0" fontId="20" fillId="0" borderId="0" xfId="0" applyFont="1" applyBorder="1"/>
    <xf numFmtId="3" fontId="27" fillId="0" borderId="0" xfId="1" applyNumberFormat="1" applyFont="1" applyBorder="1"/>
    <xf numFmtId="165" fontId="27" fillId="0" borderId="0" xfId="1" applyNumberFormat="1" applyFont="1" applyBorder="1"/>
    <xf numFmtId="3" fontId="28" fillId="0" borderId="0" xfId="1" applyNumberFormat="1" applyFont="1" applyBorder="1"/>
    <xf numFmtId="165" fontId="28" fillId="0" borderId="0" xfId="1" applyNumberFormat="1" applyFont="1" applyBorder="1"/>
    <xf numFmtId="165" fontId="20" fillId="0" borderId="0" xfId="0" applyNumberFormat="1" applyFont="1" applyBorder="1"/>
    <xf numFmtId="164" fontId="24" fillId="3" borderId="13" xfId="0" applyNumberFormat="1" applyFont="1" applyFill="1" applyBorder="1"/>
    <xf numFmtId="164" fontId="24" fillId="3" borderId="8" xfId="0" applyNumberFormat="1" applyFont="1" applyFill="1" applyBorder="1"/>
    <xf numFmtId="164" fontId="24" fillId="3" borderId="9" xfId="0" applyNumberFormat="1" applyFont="1" applyFill="1" applyBorder="1"/>
    <xf numFmtId="164" fontId="25" fillId="3" borderId="5" xfId="0" applyNumberFormat="1" applyFont="1" applyFill="1" applyBorder="1" applyAlignment="1">
      <alignment vertical="center"/>
    </xf>
    <xf numFmtId="164" fontId="25" fillId="4" borderId="5" xfId="0" applyNumberFormat="1" applyFont="1" applyFill="1" applyBorder="1" applyAlignment="1">
      <alignment vertical="center"/>
    </xf>
    <xf numFmtId="164" fontId="31" fillId="4" borderId="13" xfId="0" applyNumberFormat="1" applyFont="1" applyFill="1" applyBorder="1"/>
    <xf numFmtId="164" fontId="31" fillId="4" borderId="8" xfId="0" applyNumberFormat="1" applyFont="1" applyFill="1" applyBorder="1"/>
    <xf numFmtId="164" fontId="31" fillId="4" borderId="9" xfId="0" applyNumberFormat="1" applyFont="1" applyFill="1" applyBorder="1"/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4" borderId="7" xfId="0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3" fontId="20" fillId="0" borderId="0" xfId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0" fontId="23" fillId="0" borderId="3" xfId="0" applyFont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/>
    </xf>
    <xf numFmtId="164" fontId="5" fillId="0" borderId="8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5" fillId="0" borderId="10" xfId="1" applyNumberFormat="1" applyFont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opLeftCell="A52" workbookViewId="0">
      <selection activeCell="P43" sqref="P43"/>
    </sheetView>
  </sheetViews>
  <sheetFormatPr defaultColWidth="9.125" defaultRowHeight="13.2" x14ac:dyDescent="0.25"/>
  <cols>
    <col min="1" max="1" width="4.375" style="50" customWidth="1"/>
    <col min="2" max="2" width="18.375" style="51" customWidth="1"/>
    <col min="3" max="3" width="6.875" style="50" customWidth="1"/>
    <col min="4" max="4" width="14.125" style="50" customWidth="1"/>
    <col min="5" max="5" width="13" style="50" hidden="1" customWidth="1"/>
    <col min="6" max="6" width="12.75" style="50" hidden="1" customWidth="1"/>
    <col min="7" max="7" width="13.875" style="50" hidden="1" customWidth="1"/>
    <col min="8" max="8" width="13.375" style="50" hidden="1" customWidth="1"/>
    <col min="9" max="9" width="15" style="50" customWidth="1"/>
    <col min="10" max="10" width="13.125" style="50" customWidth="1"/>
    <col min="11" max="11" width="12" style="50" customWidth="1"/>
    <col min="12" max="12" width="13.375" style="50" customWidth="1"/>
    <col min="13" max="13" width="13" style="50" customWidth="1"/>
    <col min="14" max="14" width="13.375" style="50" customWidth="1"/>
    <col min="15" max="15" width="14" style="50" customWidth="1"/>
    <col min="16" max="16" width="13.875" style="50" customWidth="1"/>
    <col min="17" max="16384" width="9.125" style="50"/>
  </cols>
  <sheetData>
    <row r="1" spans="1:16" x14ac:dyDescent="0.25">
      <c r="A1" s="50" t="s">
        <v>0</v>
      </c>
    </row>
    <row r="2" spans="1:16" x14ac:dyDescent="0.25">
      <c r="A2" s="52" t="s">
        <v>2</v>
      </c>
    </row>
    <row r="3" spans="1:16" ht="20.399999999999999" customHeight="1" x14ac:dyDescent="0.25">
      <c r="B3" s="100" t="s">
        <v>157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6" s="53" customFormat="1" ht="35.25" customHeight="1" x14ac:dyDescent="0.25">
      <c r="A4" s="92" t="s">
        <v>91</v>
      </c>
      <c r="B4" s="92" t="s">
        <v>92</v>
      </c>
      <c r="C4" s="93" t="s">
        <v>93</v>
      </c>
      <c r="D4" s="94" t="s">
        <v>158</v>
      </c>
      <c r="E4" s="95" t="s">
        <v>94</v>
      </c>
      <c r="F4" s="95"/>
      <c r="G4" s="95"/>
      <c r="H4" s="95"/>
      <c r="I4" s="96" t="s">
        <v>153</v>
      </c>
      <c r="J4" s="94" t="s">
        <v>146</v>
      </c>
      <c r="K4" s="94" t="s">
        <v>147</v>
      </c>
      <c r="L4" s="96" t="s">
        <v>150</v>
      </c>
      <c r="M4" s="94" t="s">
        <v>148</v>
      </c>
      <c r="N4" s="94" t="s">
        <v>149</v>
      </c>
      <c r="O4" s="98" t="s">
        <v>161</v>
      </c>
      <c r="P4" s="101" t="s">
        <v>162</v>
      </c>
    </row>
    <row r="5" spans="1:16" s="53" customFormat="1" ht="54" customHeight="1" x14ac:dyDescent="0.25">
      <c r="A5" s="92"/>
      <c r="B5" s="92"/>
      <c r="C5" s="93"/>
      <c r="D5" s="94"/>
      <c r="E5" s="54" t="s">
        <v>95</v>
      </c>
      <c r="F5" s="54" t="s">
        <v>96</v>
      </c>
      <c r="G5" s="54" t="s">
        <v>97</v>
      </c>
      <c r="H5" s="54" t="s">
        <v>98</v>
      </c>
      <c r="I5" s="97"/>
      <c r="J5" s="95"/>
      <c r="K5" s="95"/>
      <c r="L5" s="107"/>
      <c r="M5" s="95"/>
      <c r="N5" s="95"/>
      <c r="O5" s="99"/>
      <c r="P5" s="102"/>
    </row>
    <row r="6" spans="1:16" s="61" customFormat="1" ht="17.25" customHeight="1" x14ac:dyDescent="0.2">
      <c r="A6" s="55">
        <v>1</v>
      </c>
      <c r="B6" s="56" t="s">
        <v>99</v>
      </c>
      <c r="C6" s="57">
        <v>33</v>
      </c>
      <c r="D6" s="57">
        <f>SUM(E6:H6)</f>
        <v>6569285</v>
      </c>
      <c r="E6" s="58">
        <v>2198041</v>
      </c>
      <c r="F6" s="58">
        <v>2185622</v>
      </c>
      <c r="G6" s="58">
        <v>2185622</v>
      </c>
      <c r="H6" s="57"/>
      <c r="I6" s="57">
        <f>G6*12</f>
        <v>26227464</v>
      </c>
      <c r="J6" s="59">
        <f>D6*65%</f>
        <v>4270035.25</v>
      </c>
      <c r="K6" s="59">
        <f>D6*6%</f>
        <v>394157.1</v>
      </c>
      <c r="L6" s="59">
        <f>178140+199092+154476+84870+68622+72450+142296+93840+97290+53130+71760+71070+34500+71070+64170+76590+51750+179724+72450+142296+129819+144813+133943+144990+100404+93840+90045+83145+115446</f>
        <v>3016031</v>
      </c>
      <c r="M6" s="60">
        <f t="shared" ref="M6:M8" si="0">L6*40%</f>
        <v>1206412.4000000001</v>
      </c>
      <c r="N6" s="59">
        <f>J6-M6</f>
        <v>3063622.8499999996</v>
      </c>
      <c r="O6" s="84">
        <v>11000000</v>
      </c>
      <c r="P6" s="89">
        <v>13000000</v>
      </c>
    </row>
    <row r="7" spans="1:16" s="61" customFormat="1" ht="17.25" customHeight="1" x14ac:dyDescent="0.2">
      <c r="A7" s="62">
        <v>2</v>
      </c>
      <c r="B7" s="63" t="s">
        <v>100</v>
      </c>
      <c r="C7" s="58">
        <v>59</v>
      </c>
      <c r="D7" s="58">
        <f t="shared" ref="D7:D52" si="1">SUM(E7:H7)</f>
        <v>12440599</v>
      </c>
      <c r="E7" s="58">
        <v>4118242</v>
      </c>
      <c r="F7" s="58">
        <v>4129903</v>
      </c>
      <c r="G7" s="58">
        <v>4192454</v>
      </c>
      <c r="H7" s="58"/>
      <c r="I7" s="58">
        <f>F7*12</f>
        <v>49558836</v>
      </c>
      <c r="J7" s="60">
        <f>D7*65%</f>
        <v>8086389.3500000006</v>
      </c>
      <c r="K7" s="60">
        <f>D7*6%</f>
        <v>746435.94</v>
      </c>
      <c r="L7" s="60">
        <f>1763760+1444725+1901645</f>
        <v>5110130</v>
      </c>
      <c r="M7" s="60">
        <f t="shared" si="0"/>
        <v>2044052</v>
      </c>
      <c r="N7" s="60">
        <f>J7-M7</f>
        <v>6042337.3500000006</v>
      </c>
      <c r="O7" s="85">
        <v>18000000</v>
      </c>
      <c r="P7" s="90">
        <v>28000000</v>
      </c>
    </row>
    <row r="8" spans="1:16" s="61" customFormat="1" ht="17.25" customHeight="1" x14ac:dyDescent="0.2">
      <c r="A8" s="62">
        <v>3</v>
      </c>
      <c r="B8" s="63" t="s">
        <v>101</v>
      </c>
      <c r="C8" s="58">
        <v>101</v>
      </c>
      <c r="D8" s="58">
        <f t="shared" si="1"/>
        <v>18656036</v>
      </c>
      <c r="E8" s="58"/>
      <c r="F8" s="58"/>
      <c r="G8" s="58"/>
      <c r="H8" s="58">
        <v>18656036</v>
      </c>
      <c r="I8" s="58">
        <f>H8*4</f>
        <v>74624144</v>
      </c>
      <c r="J8" s="60">
        <f t="shared" ref="J8:J52" si="2">D8*65%</f>
        <v>12126423.4</v>
      </c>
      <c r="K8" s="60">
        <f t="shared" ref="K8:K52" si="3">D8*6%</f>
        <v>1119362.1599999999</v>
      </c>
      <c r="L8" s="60">
        <f>1512000+867700+1505400+1510500+1449100+1672600</f>
        <v>8517300</v>
      </c>
      <c r="M8" s="60">
        <f t="shared" si="0"/>
        <v>3406920</v>
      </c>
      <c r="N8" s="60">
        <f t="shared" ref="N8:N52" si="4">J8-M8</f>
        <v>8719503.4000000004</v>
      </c>
      <c r="O8" s="85">
        <v>30000000</v>
      </c>
      <c r="P8" s="90">
        <v>42000000</v>
      </c>
    </row>
    <row r="9" spans="1:16" s="61" customFormat="1" ht="17.25" customHeight="1" x14ac:dyDescent="0.2">
      <c r="A9" s="62">
        <v>4</v>
      </c>
      <c r="B9" s="63" t="s">
        <v>102</v>
      </c>
      <c r="C9" s="58">
        <v>44</v>
      </c>
      <c r="D9" s="58">
        <f t="shared" si="1"/>
        <v>9265343</v>
      </c>
      <c r="E9" s="58">
        <v>3113745</v>
      </c>
      <c r="F9" s="58">
        <v>3075799</v>
      </c>
      <c r="G9" s="58">
        <v>3075799</v>
      </c>
      <c r="H9" s="58"/>
      <c r="I9" s="58">
        <f>G9*12</f>
        <v>36909588</v>
      </c>
      <c r="J9" s="60">
        <f t="shared" si="2"/>
        <v>6022472.9500000002</v>
      </c>
      <c r="K9" s="60">
        <f t="shared" si="3"/>
        <v>555920.57999999996</v>
      </c>
      <c r="L9" s="60">
        <v>4635282</v>
      </c>
      <c r="M9" s="60">
        <f>L9*40%</f>
        <v>1854112.8</v>
      </c>
      <c r="N9" s="60">
        <f t="shared" si="4"/>
        <v>4168360.1500000004</v>
      </c>
      <c r="O9" s="85">
        <v>16000000</v>
      </c>
      <c r="P9" s="90">
        <v>18000000</v>
      </c>
    </row>
    <row r="10" spans="1:16" s="61" customFormat="1" ht="17.25" customHeight="1" x14ac:dyDescent="0.2">
      <c r="A10" s="62">
        <v>5</v>
      </c>
      <c r="B10" s="63" t="s">
        <v>103</v>
      </c>
      <c r="C10" s="58">
        <v>48</v>
      </c>
      <c r="D10" s="58">
        <f t="shared" si="1"/>
        <v>8644499</v>
      </c>
      <c r="E10" s="58">
        <v>2937578</v>
      </c>
      <c r="F10" s="58">
        <v>2936065</v>
      </c>
      <c r="G10" s="58">
        <v>2770856</v>
      </c>
      <c r="H10" s="58"/>
      <c r="I10" s="58">
        <f>F10*12</f>
        <v>35232780</v>
      </c>
      <c r="J10" s="60">
        <f t="shared" si="2"/>
        <v>5618924.3500000006</v>
      </c>
      <c r="K10" s="60">
        <f t="shared" si="3"/>
        <v>518669.94</v>
      </c>
      <c r="L10" s="60">
        <v>4790601</v>
      </c>
      <c r="M10" s="60">
        <f t="shared" ref="M10:M52" si="5">L10*40%</f>
        <v>1916240.4000000001</v>
      </c>
      <c r="N10" s="60">
        <f t="shared" si="4"/>
        <v>3702683.95</v>
      </c>
      <c r="O10" s="85">
        <v>17000000</v>
      </c>
      <c r="P10" s="90">
        <v>17000000</v>
      </c>
    </row>
    <row r="11" spans="1:16" s="61" customFormat="1" ht="17.25" customHeight="1" x14ac:dyDescent="0.2">
      <c r="A11" s="62">
        <v>6</v>
      </c>
      <c r="B11" s="63" t="s">
        <v>104</v>
      </c>
      <c r="C11" s="58">
        <v>64</v>
      </c>
      <c r="D11" s="58">
        <f t="shared" si="1"/>
        <v>12060588</v>
      </c>
      <c r="E11" s="58">
        <v>4033110</v>
      </c>
      <c r="F11" s="58">
        <v>3944330</v>
      </c>
      <c r="G11" s="58">
        <v>4083148</v>
      </c>
      <c r="H11" s="58"/>
      <c r="I11" s="58">
        <f>F11*12</f>
        <v>47331960</v>
      </c>
      <c r="J11" s="60">
        <f t="shared" si="2"/>
        <v>7839382.2000000002</v>
      </c>
      <c r="K11" s="60">
        <f t="shared" si="3"/>
        <v>723635.28</v>
      </c>
      <c r="L11" s="60">
        <v>6134126</v>
      </c>
      <c r="M11" s="60">
        <f t="shared" si="5"/>
        <v>2453650.4</v>
      </c>
      <c r="N11" s="60">
        <f t="shared" si="4"/>
        <v>5385731.8000000007</v>
      </c>
      <c r="O11" s="85">
        <v>22000000</v>
      </c>
      <c r="P11" s="90">
        <v>24000000</v>
      </c>
    </row>
    <row r="12" spans="1:16" s="76" customFormat="1" ht="17.25" customHeight="1" x14ac:dyDescent="0.2">
      <c r="A12" s="75">
        <v>7</v>
      </c>
      <c r="B12" s="72" t="s">
        <v>105</v>
      </c>
      <c r="C12" s="73">
        <v>27</v>
      </c>
      <c r="D12" s="73">
        <f t="shared" si="1"/>
        <v>4305195</v>
      </c>
      <c r="E12" s="73"/>
      <c r="F12" s="73">
        <v>2870133</v>
      </c>
      <c r="G12" s="73">
        <v>1435062</v>
      </c>
      <c r="H12" s="73"/>
      <c r="I12" s="73">
        <f>G12*12</f>
        <v>17220744</v>
      </c>
      <c r="J12" s="74">
        <f t="shared" si="2"/>
        <v>2798376.75</v>
      </c>
      <c r="K12" s="74">
        <f t="shared" si="3"/>
        <v>258311.69999999998</v>
      </c>
      <c r="L12" s="74">
        <v>2961968</v>
      </c>
      <c r="M12" s="74">
        <f t="shared" si="5"/>
        <v>1184787.2</v>
      </c>
      <c r="N12" s="74">
        <f t="shared" si="4"/>
        <v>1613589.55</v>
      </c>
      <c r="O12" s="85">
        <v>10000000</v>
      </c>
      <c r="P12" s="90">
        <v>8000000</v>
      </c>
    </row>
    <row r="13" spans="1:16" s="61" customFormat="1" ht="17.25" customHeight="1" x14ac:dyDescent="0.2">
      <c r="A13" s="62">
        <v>8</v>
      </c>
      <c r="B13" s="63" t="s">
        <v>106</v>
      </c>
      <c r="C13" s="58">
        <v>39</v>
      </c>
      <c r="D13" s="58">
        <f t="shared" si="1"/>
        <v>7340182</v>
      </c>
      <c r="E13" s="58"/>
      <c r="F13" s="58"/>
      <c r="G13" s="58"/>
      <c r="H13" s="58">
        <v>7340182</v>
      </c>
      <c r="I13" s="58">
        <f>H13*4</f>
        <v>29360728</v>
      </c>
      <c r="J13" s="60">
        <f t="shared" si="2"/>
        <v>4771118.3</v>
      </c>
      <c r="K13" s="60">
        <f t="shared" si="3"/>
        <v>440410.92</v>
      </c>
      <c r="L13" s="60">
        <v>3385830</v>
      </c>
      <c r="M13" s="60">
        <f t="shared" si="5"/>
        <v>1354332</v>
      </c>
      <c r="N13" s="60">
        <f t="shared" si="4"/>
        <v>3416786.3</v>
      </c>
      <c r="O13" s="85">
        <v>11000000</v>
      </c>
      <c r="P13" s="90">
        <v>14000000</v>
      </c>
    </row>
    <row r="14" spans="1:16" s="61" customFormat="1" ht="17.25" customHeight="1" x14ac:dyDescent="0.2">
      <c r="A14" s="62">
        <v>9</v>
      </c>
      <c r="B14" s="63" t="s">
        <v>107</v>
      </c>
      <c r="C14" s="58">
        <v>20</v>
      </c>
      <c r="D14" s="58">
        <f t="shared" si="1"/>
        <v>3603581</v>
      </c>
      <c r="E14" s="58">
        <v>1198434</v>
      </c>
      <c r="F14" s="58">
        <v>1202574</v>
      </c>
      <c r="G14" s="58">
        <v>1202573</v>
      </c>
      <c r="H14" s="58"/>
      <c r="I14" s="58">
        <f>G14*12</f>
        <v>14430876</v>
      </c>
      <c r="J14" s="60">
        <f t="shared" si="2"/>
        <v>2342327.65</v>
      </c>
      <c r="K14" s="60">
        <f t="shared" si="3"/>
        <v>216214.86</v>
      </c>
      <c r="L14" s="60">
        <v>1610000</v>
      </c>
      <c r="M14" s="60">
        <f t="shared" si="5"/>
        <v>644000</v>
      </c>
      <c r="N14" s="60">
        <f t="shared" si="4"/>
        <v>1698327.65</v>
      </c>
      <c r="O14" s="85">
        <v>6000000</v>
      </c>
      <c r="P14" s="90">
        <v>7000000</v>
      </c>
    </row>
    <row r="15" spans="1:16" s="61" customFormat="1" ht="17.25" customHeight="1" x14ac:dyDescent="0.2">
      <c r="A15" s="62">
        <v>10</v>
      </c>
      <c r="B15" s="63" t="s">
        <v>108</v>
      </c>
      <c r="C15" s="58">
        <v>29</v>
      </c>
      <c r="D15" s="58">
        <f t="shared" si="1"/>
        <v>5842643</v>
      </c>
      <c r="E15" s="58">
        <v>1906309</v>
      </c>
      <c r="F15" s="58">
        <v>2037984</v>
      </c>
      <c r="G15" s="58">
        <v>1898350</v>
      </c>
      <c r="H15" s="58"/>
      <c r="I15" s="58">
        <f>G15*12</f>
        <v>22780200</v>
      </c>
      <c r="J15" s="60">
        <f t="shared" si="2"/>
        <v>3797717.95</v>
      </c>
      <c r="K15" s="60">
        <f t="shared" si="3"/>
        <v>350558.57999999996</v>
      </c>
      <c r="L15" s="60">
        <v>3134000</v>
      </c>
      <c r="M15" s="60">
        <f t="shared" si="5"/>
        <v>1253600</v>
      </c>
      <c r="N15" s="60">
        <f t="shared" si="4"/>
        <v>2544117.9500000002</v>
      </c>
      <c r="O15" s="85">
        <v>11000000</v>
      </c>
      <c r="P15" s="90">
        <v>11000000</v>
      </c>
    </row>
    <row r="16" spans="1:16" s="61" customFormat="1" ht="17.25" customHeight="1" x14ac:dyDescent="0.2">
      <c r="A16" s="62">
        <v>11</v>
      </c>
      <c r="B16" s="63" t="s">
        <v>109</v>
      </c>
      <c r="C16" s="58">
        <v>30</v>
      </c>
      <c r="D16" s="58">
        <f t="shared" si="1"/>
        <v>7900539</v>
      </c>
      <c r="E16" s="58">
        <v>2518222</v>
      </c>
      <c r="F16" s="58">
        <v>2537772</v>
      </c>
      <c r="G16" s="58">
        <f>481592+2362953</f>
        <v>2844545</v>
      </c>
      <c r="H16" s="58"/>
      <c r="I16" s="58">
        <f>G16*12</f>
        <v>34134540</v>
      </c>
      <c r="J16" s="60">
        <f t="shared" si="2"/>
        <v>5135350.3500000006</v>
      </c>
      <c r="K16" s="60">
        <f t="shared" si="3"/>
        <v>474032.33999999997</v>
      </c>
      <c r="L16" s="60">
        <v>3974162</v>
      </c>
      <c r="M16" s="60">
        <f t="shared" si="5"/>
        <v>1589664.8</v>
      </c>
      <c r="N16" s="60">
        <f t="shared" si="4"/>
        <v>3545685.5500000007</v>
      </c>
      <c r="O16" s="85">
        <v>14000000</v>
      </c>
      <c r="P16" s="90">
        <v>16000000</v>
      </c>
    </row>
    <row r="17" spans="1:16" s="61" customFormat="1" ht="17.25" customHeight="1" x14ac:dyDescent="0.2">
      <c r="A17" s="62">
        <v>12</v>
      </c>
      <c r="B17" s="72" t="s">
        <v>110</v>
      </c>
      <c r="C17" s="73">
        <v>21</v>
      </c>
      <c r="D17" s="73">
        <f t="shared" si="1"/>
        <v>4967942</v>
      </c>
      <c r="E17" s="73">
        <v>1701908</v>
      </c>
      <c r="F17" s="73">
        <v>1633017</v>
      </c>
      <c r="G17" s="73">
        <v>1633017</v>
      </c>
      <c r="H17" s="73"/>
      <c r="I17" s="73">
        <f>G17*12</f>
        <v>19596204</v>
      </c>
      <c r="J17" s="74">
        <f t="shared" si="2"/>
        <v>3229162.3000000003</v>
      </c>
      <c r="K17" s="74">
        <f t="shared" si="3"/>
        <v>298076.51999999996</v>
      </c>
      <c r="L17" s="74">
        <v>3073000</v>
      </c>
      <c r="M17" s="60">
        <f t="shared" si="5"/>
        <v>1229200</v>
      </c>
      <c r="N17" s="60">
        <f t="shared" si="4"/>
        <v>1999962.3000000003</v>
      </c>
      <c r="O17" s="85">
        <v>11000000</v>
      </c>
      <c r="P17" s="90">
        <v>10000000</v>
      </c>
    </row>
    <row r="18" spans="1:16" s="61" customFormat="1" ht="17.25" customHeight="1" x14ac:dyDescent="0.2">
      <c r="A18" s="62">
        <v>13</v>
      </c>
      <c r="B18" s="63" t="s">
        <v>111</v>
      </c>
      <c r="C18" s="58">
        <v>31</v>
      </c>
      <c r="D18" s="58">
        <f t="shared" si="1"/>
        <v>6856820</v>
      </c>
      <c r="E18" s="58">
        <v>2295717</v>
      </c>
      <c r="F18" s="58">
        <v>2280561</v>
      </c>
      <c r="G18" s="58">
        <v>2280542</v>
      </c>
      <c r="H18" s="58"/>
      <c r="I18" s="58">
        <f>G18*12</f>
        <v>27366504</v>
      </c>
      <c r="J18" s="60">
        <f t="shared" si="2"/>
        <v>4456933</v>
      </c>
      <c r="K18" s="60">
        <f t="shared" si="3"/>
        <v>411409.2</v>
      </c>
      <c r="L18" s="60">
        <v>3115086</v>
      </c>
      <c r="M18" s="60">
        <f t="shared" si="5"/>
        <v>1246034.4000000001</v>
      </c>
      <c r="N18" s="60">
        <f t="shared" si="4"/>
        <v>3210898.5999999996</v>
      </c>
      <c r="O18" s="85">
        <v>12000000</v>
      </c>
      <c r="P18" s="90">
        <v>14000000</v>
      </c>
    </row>
    <row r="19" spans="1:16" s="61" customFormat="1" ht="17.25" customHeight="1" x14ac:dyDescent="0.2">
      <c r="A19" s="62">
        <v>14</v>
      </c>
      <c r="B19" s="63" t="s">
        <v>112</v>
      </c>
      <c r="C19" s="58">
        <v>21</v>
      </c>
      <c r="D19" s="58">
        <f t="shared" si="1"/>
        <v>5392260</v>
      </c>
      <c r="E19" s="58"/>
      <c r="F19" s="58">
        <v>3280683</v>
      </c>
      <c r="G19" s="58">
        <f>1655922+455655</f>
        <v>2111577</v>
      </c>
      <c r="H19" s="58"/>
      <c r="I19" s="58">
        <f t="shared" ref="I19:I26" si="6">G19*12</f>
        <v>25338924</v>
      </c>
      <c r="J19" s="60">
        <f t="shared" si="2"/>
        <v>3504969</v>
      </c>
      <c r="K19" s="60">
        <f t="shared" si="3"/>
        <v>323535.59999999998</v>
      </c>
      <c r="L19" s="60">
        <v>2242196</v>
      </c>
      <c r="M19" s="60">
        <f t="shared" si="5"/>
        <v>896878.4</v>
      </c>
      <c r="N19" s="60">
        <f t="shared" si="4"/>
        <v>2608090.6</v>
      </c>
      <c r="O19" s="85">
        <v>7000000</v>
      </c>
      <c r="P19" s="90">
        <v>10000000</v>
      </c>
    </row>
    <row r="20" spans="1:16" s="61" customFormat="1" ht="17.25" customHeight="1" x14ac:dyDescent="0.2">
      <c r="A20" s="62">
        <v>15</v>
      </c>
      <c r="B20" s="63" t="s">
        <v>113</v>
      </c>
      <c r="C20" s="58">
        <v>20</v>
      </c>
      <c r="D20" s="58">
        <f t="shared" si="1"/>
        <v>5034102</v>
      </c>
      <c r="E20" s="58">
        <v>1801981</v>
      </c>
      <c r="F20" s="58">
        <v>1671180</v>
      </c>
      <c r="G20" s="58">
        <v>1560941</v>
      </c>
      <c r="H20" s="58"/>
      <c r="I20" s="58">
        <f t="shared" si="6"/>
        <v>18731292</v>
      </c>
      <c r="J20" s="60">
        <f t="shared" si="2"/>
        <v>3272166.3000000003</v>
      </c>
      <c r="K20" s="60">
        <f t="shared" si="3"/>
        <v>302046.12</v>
      </c>
      <c r="L20" s="60">
        <v>2241000</v>
      </c>
      <c r="M20" s="60">
        <f t="shared" si="5"/>
        <v>896400</v>
      </c>
      <c r="N20" s="60">
        <f t="shared" si="4"/>
        <v>2375766.3000000003</v>
      </c>
      <c r="O20" s="85">
        <v>7000000</v>
      </c>
      <c r="P20" s="90">
        <v>10000000</v>
      </c>
    </row>
    <row r="21" spans="1:16" s="61" customFormat="1" ht="17.25" customHeight="1" x14ac:dyDescent="0.2">
      <c r="A21" s="62">
        <v>16</v>
      </c>
      <c r="B21" s="63" t="s">
        <v>114</v>
      </c>
      <c r="C21" s="58">
        <v>18</v>
      </c>
      <c r="D21" s="58">
        <f>SUM(E21:H21)</f>
        <v>3947964</v>
      </c>
      <c r="E21" s="58">
        <v>1302274</v>
      </c>
      <c r="F21" s="58">
        <v>1322845</v>
      </c>
      <c r="G21" s="58">
        <v>1322845</v>
      </c>
      <c r="H21" s="58"/>
      <c r="I21" s="58">
        <f t="shared" si="6"/>
        <v>15874140</v>
      </c>
      <c r="J21" s="60">
        <f t="shared" si="2"/>
        <v>2566176.6</v>
      </c>
      <c r="K21" s="60">
        <f t="shared" si="3"/>
        <v>236877.84</v>
      </c>
      <c r="L21" s="60">
        <v>1787493</v>
      </c>
      <c r="M21" s="60">
        <f t="shared" si="5"/>
        <v>714997.20000000007</v>
      </c>
      <c r="N21" s="60">
        <f t="shared" si="4"/>
        <v>1851179.4</v>
      </c>
      <c r="O21" s="85">
        <v>7000000</v>
      </c>
      <c r="P21" s="90">
        <v>7000000</v>
      </c>
    </row>
    <row r="22" spans="1:16" s="61" customFormat="1" ht="17.25" customHeight="1" x14ac:dyDescent="0.2">
      <c r="A22" s="62">
        <v>17</v>
      </c>
      <c r="B22" s="63" t="s">
        <v>115</v>
      </c>
      <c r="C22" s="58">
        <v>34</v>
      </c>
      <c r="D22" s="58">
        <f t="shared" si="1"/>
        <v>8510506</v>
      </c>
      <c r="E22" s="58">
        <v>2799928</v>
      </c>
      <c r="F22" s="58">
        <v>2855289</v>
      </c>
      <c r="G22" s="58">
        <v>2855289</v>
      </c>
      <c r="H22" s="58"/>
      <c r="I22" s="58">
        <f t="shared" si="6"/>
        <v>34263468</v>
      </c>
      <c r="J22" s="60">
        <f t="shared" si="2"/>
        <v>5531828.9000000004</v>
      </c>
      <c r="K22" s="60">
        <f t="shared" si="3"/>
        <v>510630.36</v>
      </c>
      <c r="L22" s="60">
        <v>4255267</v>
      </c>
      <c r="M22" s="60">
        <f t="shared" si="5"/>
        <v>1702106.8</v>
      </c>
      <c r="N22" s="60">
        <f t="shared" si="4"/>
        <v>3829722.1000000006</v>
      </c>
      <c r="O22" s="85">
        <v>15000000</v>
      </c>
      <c r="P22" s="90">
        <v>17000000</v>
      </c>
    </row>
    <row r="23" spans="1:16" s="61" customFormat="1" ht="17.25" customHeight="1" x14ac:dyDescent="0.2">
      <c r="A23" s="62">
        <v>18</v>
      </c>
      <c r="B23" s="63" t="s">
        <v>116</v>
      </c>
      <c r="C23" s="58">
        <v>37</v>
      </c>
      <c r="D23" s="58">
        <f t="shared" si="1"/>
        <v>8031708</v>
      </c>
      <c r="E23" s="58">
        <v>2543329</v>
      </c>
      <c r="F23" s="58">
        <v>2603899</v>
      </c>
      <c r="G23" s="58">
        <f>2556040+328440</f>
        <v>2884480</v>
      </c>
      <c r="H23" s="58"/>
      <c r="I23" s="58">
        <f t="shared" si="6"/>
        <v>34613760</v>
      </c>
      <c r="J23" s="60">
        <f t="shared" si="2"/>
        <v>5220610.2</v>
      </c>
      <c r="K23" s="60">
        <f t="shared" si="3"/>
        <v>481902.48</v>
      </c>
      <c r="L23" s="60">
        <v>3810905</v>
      </c>
      <c r="M23" s="60">
        <f t="shared" si="5"/>
        <v>1524362</v>
      </c>
      <c r="N23" s="60">
        <f t="shared" si="4"/>
        <v>3696248.2</v>
      </c>
      <c r="O23" s="85">
        <v>15000000</v>
      </c>
      <c r="P23" s="90">
        <v>17000000</v>
      </c>
    </row>
    <row r="24" spans="1:16" s="61" customFormat="1" ht="17.25" customHeight="1" x14ac:dyDescent="0.2">
      <c r="A24" s="62">
        <v>19</v>
      </c>
      <c r="B24" s="63" t="s">
        <v>117</v>
      </c>
      <c r="C24" s="58">
        <v>45</v>
      </c>
      <c r="D24" s="58">
        <f t="shared" si="1"/>
        <v>9392924</v>
      </c>
      <c r="E24" s="58">
        <v>3162707</v>
      </c>
      <c r="F24" s="58">
        <v>3135567</v>
      </c>
      <c r="G24" s="58">
        <v>3094650</v>
      </c>
      <c r="H24" s="58"/>
      <c r="I24" s="58">
        <f t="shared" si="6"/>
        <v>37135800</v>
      </c>
      <c r="J24" s="60">
        <f t="shared" si="2"/>
        <v>6105400.6000000006</v>
      </c>
      <c r="K24" s="60">
        <f t="shared" si="3"/>
        <v>563575.43999999994</v>
      </c>
      <c r="L24" s="60">
        <v>4518000</v>
      </c>
      <c r="M24" s="60">
        <f t="shared" si="5"/>
        <v>1807200</v>
      </c>
      <c r="N24" s="60">
        <f t="shared" si="4"/>
        <v>4298200.6000000006</v>
      </c>
      <c r="O24" s="85">
        <v>16000000</v>
      </c>
      <c r="P24" s="90">
        <v>21000000</v>
      </c>
    </row>
    <row r="25" spans="1:16" s="76" customFormat="1" ht="17.25" customHeight="1" x14ac:dyDescent="0.2">
      <c r="A25" s="75">
        <v>20</v>
      </c>
      <c r="B25" s="72" t="s">
        <v>118</v>
      </c>
      <c r="C25" s="73">
        <v>20</v>
      </c>
      <c r="D25" s="73">
        <f t="shared" si="1"/>
        <v>5230257</v>
      </c>
      <c r="E25" s="73">
        <v>1735243</v>
      </c>
      <c r="F25" s="73">
        <v>1747852</v>
      </c>
      <c r="G25" s="73">
        <v>1747162</v>
      </c>
      <c r="H25" s="73"/>
      <c r="I25" s="73">
        <f t="shared" si="6"/>
        <v>20965944</v>
      </c>
      <c r="J25" s="74">
        <f t="shared" si="2"/>
        <v>3399667.0500000003</v>
      </c>
      <c r="K25" s="74">
        <f t="shared" si="3"/>
        <v>313815.42</v>
      </c>
      <c r="L25" s="74">
        <f>867000*3</f>
        <v>2601000</v>
      </c>
      <c r="M25" s="74">
        <f t="shared" si="5"/>
        <v>1040400</v>
      </c>
      <c r="N25" s="74">
        <f t="shared" si="4"/>
        <v>2359267.0500000003</v>
      </c>
      <c r="O25" s="85">
        <v>10000000</v>
      </c>
      <c r="P25" s="90">
        <v>11000000</v>
      </c>
    </row>
    <row r="26" spans="1:16" s="61" customFormat="1" ht="17.25" customHeight="1" x14ac:dyDescent="0.2">
      <c r="A26" s="62">
        <v>21</v>
      </c>
      <c r="B26" s="63" t="s">
        <v>119</v>
      </c>
      <c r="C26" s="58">
        <v>73</v>
      </c>
      <c r="D26" s="58">
        <f t="shared" si="1"/>
        <v>15751076</v>
      </c>
      <c r="E26" s="58">
        <f>22140+5265882</f>
        <v>5288022</v>
      </c>
      <c r="F26" s="58">
        <v>5276032</v>
      </c>
      <c r="G26" s="58">
        <v>5187022</v>
      </c>
      <c r="H26" s="58"/>
      <c r="I26" s="58">
        <f t="shared" si="6"/>
        <v>62244264</v>
      </c>
      <c r="J26" s="60">
        <f t="shared" si="2"/>
        <v>10238199.4</v>
      </c>
      <c r="K26" s="60">
        <f t="shared" si="3"/>
        <v>945064.55999999994</v>
      </c>
      <c r="L26" s="60">
        <v>8079831</v>
      </c>
      <c r="M26" s="60">
        <f t="shared" si="5"/>
        <v>3231932.4000000004</v>
      </c>
      <c r="N26" s="60">
        <f t="shared" si="4"/>
        <v>7006267</v>
      </c>
      <c r="O26" s="85">
        <v>28000000</v>
      </c>
      <c r="P26" s="90">
        <v>39000000</v>
      </c>
    </row>
    <row r="27" spans="1:16" s="61" customFormat="1" ht="17.25" customHeight="1" x14ac:dyDescent="0.2">
      <c r="A27" s="62">
        <v>22</v>
      </c>
      <c r="B27" s="63" t="s">
        <v>124</v>
      </c>
      <c r="C27" s="58">
        <v>89</v>
      </c>
      <c r="D27" s="58">
        <f t="shared" si="1"/>
        <v>21358329</v>
      </c>
      <c r="E27" s="58"/>
      <c r="F27" s="58"/>
      <c r="G27" s="58"/>
      <c r="H27" s="58">
        <v>21358329</v>
      </c>
      <c r="I27" s="58">
        <f>H27*4</f>
        <v>85433316</v>
      </c>
      <c r="J27" s="60">
        <f t="shared" si="2"/>
        <v>13882913.85</v>
      </c>
      <c r="K27" s="60">
        <f t="shared" si="3"/>
        <v>1281499.74</v>
      </c>
      <c r="L27" s="60">
        <v>10927151</v>
      </c>
      <c r="M27" s="60">
        <f t="shared" si="5"/>
        <v>4370860.4000000004</v>
      </c>
      <c r="N27" s="60">
        <f t="shared" si="4"/>
        <v>9512053.4499999993</v>
      </c>
      <c r="O27" s="85">
        <v>38500000</v>
      </c>
      <c r="P27" s="90">
        <v>49000000</v>
      </c>
    </row>
    <row r="28" spans="1:16" s="61" customFormat="1" ht="17.25" customHeight="1" x14ac:dyDescent="0.2">
      <c r="A28" s="62">
        <v>23</v>
      </c>
      <c r="B28" s="63" t="s">
        <v>120</v>
      </c>
      <c r="C28" s="58">
        <v>22</v>
      </c>
      <c r="D28" s="58">
        <f t="shared" si="1"/>
        <v>4501974</v>
      </c>
      <c r="E28" s="58"/>
      <c r="F28" s="58"/>
      <c r="G28" s="58"/>
      <c r="H28" s="58">
        <v>4501974</v>
      </c>
      <c r="I28" s="58"/>
      <c r="J28" s="60">
        <f t="shared" si="2"/>
        <v>2926283.1</v>
      </c>
      <c r="K28" s="60">
        <f t="shared" si="3"/>
        <v>270118.44</v>
      </c>
      <c r="L28" s="60">
        <v>2029553</v>
      </c>
      <c r="M28" s="60">
        <f t="shared" si="5"/>
        <v>811821.20000000007</v>
      </c>
      <c r="N28" s="60">
        <f t="shared" si="4"/>
        <v>2114461.9</v>
      </c>
      <c r="O28" s="85">
        <v>7000000</v>
      </c>
      <c r="P28" s="90">
        <v>8000000</v>
      </c>
    </row>
    <row r="29" spans="1:16" s="61" customFormat="1" ht="17.25" customHeight="1" x14ac:dyDescent="0.2">
      <c r="A29" s="62">
        <v>24</v>
      </c>
      <c r="B29" s="72" t="s">
        <v>121</v>
      </c>
      <c r="C29" s="73">
        <v>25</v>
      </c>
      <c r="D29" s="73">
        <f t="shared" si="1"/>
        <v>5137255</v>
      </c>
      <c r="E29" s="73">
        <v>1606897</v>
      </c>
      <c r="F29" s="73">
        <v>1735509</v>
      </c>
      <c r="G29" s="73">
        <v>1794849</v>
      </c>
      <c r="H29" s="73"/>
      <c r="I29" s="73">
        <f>G29*12</f>
        <v>21538188</v>
      </c>
      <c r="J29" s="74">
        <f t="shared" si="2"/>
        <v>3339215.75</v>
      </c>
      <c r="K29" s="74">
        <f t="shared" si="3"/>
        <v>308235.3</v>
      </c>
      <c r="L29" s="74">
        <v>2085553</v>
      </c>
      <c r="M29" s="60">
        <f t="shared" si="5"/>
        <v>834221.20000000007</v>
      </c>
      <c r="N29" s="60">
        <f t="shared" si="4"/>
        <v>2504994.5499999998</v>
      </c>
      <c r="O29" s="85">
        <v>7500000</v>
      </c>
      <c r="P29" s="90">
        <v>10000000</v>
      </c>
    </row>
    <row r="30" spans="1:16" s="61" customFormat="1" ht="17.25" customHeight="1" x14ac:dyDescent="0.2">
      <c r="A30" s="62">
        <v>25</v>
      </c>
      <c r="B30" s="63" t="s">
        <v>123</v>
      </c>
      <c r="C30" s="58">
        <v>94</v>
      </c>
      <c r="D30" s="58">
        <f t="shared" si="1"/>
        <v>18272221</v>
      </c>
      <c r="E30" s="58">
        <v>5960009</v>
      </c>
      <c r="F30" s="58">
        <v>6255965</v>
      </c>
      <c r="G30" s="58">
        <v>6056247</v>
      </c>
      <c r="H30" s="58"/>
      <c r="I30" s="58">
        <f>G30*12</f>
        <v>72674964</v>
      </c>
      <c r="J30" s="60">
        <f t="shared" si="2"/>
        <v>11876943.65</v>
      </c>
      <c r="K30" s="60">
        <f t="shared" si="3"/>
        <v>1096333.26</v>
      </c>
      <c r="L30" s="60">
        <v>10612424</v>
      </c>
      <c r="M30" s="60">
        <f t="shared" si="5"/>
        <v>4244969.6000000006</v>
      </c>
      <c r="N30" s="60">
        <f t="shared" si="4"/>
        <v>7631974.0499999998</v>
      </c>
      <c r="O30" s="85">
        <v>38000000</v>
      </c>
      <c r="P30" s="90">
        <v>42000000</v>
      </c>
    </row>
    <row r="31" spans="1:16" s="61" customFormat="1" ht="17.25" customHeight="1" x14ac:dyDescent="0.2">
      <c r="A31" s="62">
        <v>26</v>
      </c>
      <c r="B31" s="63" t="s">
        <v>122</v>
      </c>
      <c r="C31" s="58">
        <v>47</v>
      </c>
      <c r="D31" s="58">
        <f t="shared" si="1"/>
        <v>11286627</v>
      </c>
      <c r="E31" s="58">
        <v>3726124</v>
      </c>
      <c r="F31" s="58">
        <v>3825073</v>
      </c>
      <c r="G31" s="58">
        <v>3735430</v>
      </c>
      <c r="H31" s="58"/>
      <c r="I31" s="58">
        <f>G31*12</f>
        <v>44825160</v>
      </c>
      <c r="J31" s="60">
        <f t="shared" si="2"/>
        <v>7336307.5499999998</v>
      </c>
      <c r="K31" s="60">
        <f t="shared" si="3"/>
        <v>677197.62</v>
      </c>
      <c r="L31" s="60">
        <f>4346310+240810+315330+371910</f>
        <v>5274360</v>
      </c>
      <c r="M31" s="60">
        <f t="shared" si="5"/>
        <v>2109744</v>
      </c>
      <c r="N31" s="60">
        <f t="shared" si="4"/>
        <v>5226563.55</v>
      </c>
      <c r="O31" s="85">
        <v>20000000</v>
      </c>
      <c r="P31" s="90">
        <v>24000000</v>
      </c>
    </row>
    <row r="32" spans="1:16" s="61" customFormat="1" ht="17.25" customHeight="1" x14ac:dyDescent="0.2">
      <c r="A32" s="62">
        <v>27</v>
      </c>
      <c r="B32" s="63" t="s">
        <v>133</v>
      </c>
      <c r="C32" s="58">
        <v>52</v>
      </c>
      <c r="D32" s="58">
        <f t="shared" si="1"/>
        <v>11289152</v>
      </c>
      <c r="E32" s="58"/>
      <c r="F32" s="58">
        <v>7455496</v>
      </c>
      <c r="G32" s="58">
        <v>3833656</v>
      </c>
      <c r="H32" s="58"/>
      <c r="I32" s="58">
        <f>G32*12</f>
        <v>46003872</v>
      </c>
      <c r="J32" s="60">
        <f t="shared" si="2"/>
        <v>7337948.7999999998</v>
      </c>
      <c r="K32" s="60">
        <f t="shared" si="3"/>
        <v>677349.12</v>
      </c>
      <c r="L32" s="60">
        <f>5618580+252000</f>
        <v>5870580</v>
      </c>
      <c r="M32" s="60">
        <f t="shared" si="5"/>
        <v>2348232</v>
      </c>
      <c r="N32" s="60">
        <f t="shared" si="4"/>
        <v>4989716.8</v>
      </c>
      <c r="O32" s="85">
        <v>22000000</v>
      </c>
      <c r="P32" s="90">
        <v>24000000</v>
      </c>
    </row>
    <row r="33" spans="1:16" s="61" customFormat="1" ht="17.25" customHeight="1" x14ac:dyDescent="0.2">
      <c r="A33" s="62">
        <v>28</v>
      </c>
      <c r="B33" s="63" t="s">
        <v>128</v>
      </c>
      <c r="C33" s="58">
        <v>32</v>
      </c>
      <c r="D33" s="58">
        <f t="shared" si="1"/>
        <v>7351246</v>
      </c>
      <c r="E33" s="58">
        <v>2384827</v>
      </c>
      <c r="F33" s="58">
        <f>2579499</f>
        <v>2579499</v>
      </c>
      <c r="G33" s="58">
        <v>2386920</v>
      </c>
      <c r="H33" s="58"/>
      <c r="I33" s="58">
        <f>G33*12</f>
        <v>28643040</v>
      </c>
      <c r="J33" s="60">
        <f t="shared" si="2"/>
        <v>4778309.9000000004</v>
      </c>
      <c r="K33" s="60">
        <f t="shared" si="3"/>
        <v>441074.76</v>
      </c>
      <c r="L33" s="60">
        <v>3102539</v>
      </c>
      <c r="M33" s="60">
        <f t="shared" si="5"/>
        <v>1241015.6000000001</v>
      </c>
      <c r="N33" s="60">
        <f t="shared" si="4"/>
        <v>3537294.3000000003</v>
      </c>
      <c r="O33" s="85">
        <v>11000000</v>
      </c>
      <c r="P33" s="90">
        <v>15000000</v>
      </c>
    </row>
    <row r="34" spans="1:16" s="61" customFormat="1" ht="17.25" customHeight="1" x14ac:dyDescent="0.2">
      <c r="A34" s="62">
        <v>29</v>
      </c>
      <c r="B34" s="63" t="s">
        <v>129</v>
      </c>
      <c r="C34" s="58">
        <v>43</v>
      </c>
      <c r="D34" s="58">
        <f t="shared" si="1"/>
        <v>11966688</v>
      </c>
      <c r="E34" s="58">
        <v>3930375</v>
      </c>
      <c r="F34" s="58">
        <v>3993664</v>
      </c>
      <c r="G34" s="58">
        <v>4042649</v>
      </c>
      <c r="H34" s="58"/>
      <c r="I34" s="58">
        <f>F34*12</f>
        <v>47923968</v>
      </c>
      <c r="J34" s="60">
        <f t="shared" si="2"/>
        <v>7778347.2000000002</v>
      </c>
      <c r="K34" s="60">
        <f t="shared" si="3"/>
        <v>718001.28</v>
      </c>
      <c r="L34" s="60">
        <v>5876175</v>
      </c>
      <c r="M34" s="60">
        <f t="shared" si="5"/>
        <v>2350470</v>
      </c>
      <c r="N34" s="60">
        <f t="shared" si="4"/>
        <v>5427877.2000000002</v>
      </c>
      <c r="O34" s="85">
        <v>20000000</v>
      </c>
      <c r="P34" s="90">
        <v>24000000</v>
      </c>
    </row>
    <row r="35" spans="1:16" s="61" customFormat="1" ht="17.25" customHeight="1" x14ac:dyDescent="0.2">
      <c r="A35" s="62">
        <v>30</v>
      </c>
      <c r="B35" s="63" t="s">
        <v>125</v>
      </c>
      <c r="C35" s="58">
        <v>27</v>
      </c>
      <c r="D35" s="58">
        <f t="shared" si="1"/>
        <v>7276672</v>
      </c>
      <c r="E35" s="58">
        <f>2401855+5752+42723</f>
        <v>2450330</v>
      </c>
      <c r="F35" s="58">
        <v>2413171</v>
      </c>
      <c r="G35" s="58">
        <v>2413171</v>
      </c>
      <c r="H35" s="58"/>
      <c r="I35" s="58">
        <f>G35*12</f>
        <v>28958052</v>
      </c>
      <c r="J35" s="60">
        <f t="shared" si="2"/>
        <v>4729836.8</v>
      </c>
      <c r="K35" s="60">
        <f t="shared" si="3"/>
        <v>436600.32000000001</v>
      </c>
      <c r="L35" s="60">
        <f>173000+216000+164000+162000+81000+185000+97000+206000+180000+228000+162000+154000+197000+92000+126000+208000+129000+157000+127000+138000+83000+83000+59000+47000+64000</f>
        <v>3518000</v>
      </c>
      <c r="M35" s="60">
        <f t="shared" si="5"/>
        <v>1407200</v>
      </c>
      <c r="N35" s="60">
        <f t="shared" si="4"/>
        <v>3322636.8</v>
      </c>
      <c r="O35" s="85">
        <v>12000000</v>
      </c>
      <c r="P35" s="90">
        <v>14000000</v>
      </c>
    </row>
    <row r="36" spans="1:16" s="61" customFormat="1" ht="17.25" customHeight="1" x14ac:dyDescent="0.2">
      <c r="A36" s="62">
        <v>31</v>
      </c>
      <c r="B36" s="63" t="s">
        <v>126</v>
      </c>
      <c r="C36" s="58">
        <v>22</v>
      </c>
      <c r="D36" s="58">
        <f t="shared" si="1"/>
        <v>5790724</v>
      </c>
      <c r="E36" s="58"/>
      <c r="F36" s="58"/>
      <c r="G36" s="58"/>
      <c r="H36" s="58">
        <v>5790724</v>
      </c>
      <c r="I36" s="58">
        <f>H36*4</f>
        <v>23162896</v>
      </c>
      <c r="J36" s="60">
        <f t="shared" si="2"/>
        <v>3763970.6</v>
      </c>
      <c r="K36" s="60">
        <f t="shared" si="3"/>
        <v>347443.44</v>
      </c>
      <c r="L36" s="60">
        <f>638000+444000+1045000</f>
        <v>2127000</v>
      </c>
      <c r="M36" s="60">
        <f t="shared" si="5"/>
        <v>850800</v>
      </c>
      <c r="N36" s="60">
        <f t="shared" si="4"/>
        <v>2913170.6</v>
      </c>
      <c r="O36" s="85">
        <v>7000000</v>
      </c>
      <c r="P36" s="90">
        <v>10000000</v>
      </c>
    </row>
    <row r="37" spans="1:16" s="61" customFormat="1" ht="17.25" customHeight="1" x14ac:dyDescent="0.2">
      <c r="A37" s="62">
        <v>32</v>
      </c>
      <c r="B37" s="63" t="s">
        <v>127</v>
      </c>
      <c r="C37" s="58">
        <v>79</v>
      </c>
      <c r="D37" s="58">
        <f t="shared" si="1"/>
        <v>19423265</v>
      </c>
      <c r="E37" s="58"/>
      <c r="F37" s="58">
        <v>11666842</v>
      </c>
      <c r="G37" s="58">
        <v>7756423</v>
      </c>
      <c r="H37" s="58"/>
      <c r="I37" s="58">
        <f>D37/3*12</f>
        <v>77693060</v>
      </c>
      <c r="J37" s="60">
        <f t="shared" si="2"/>
        <v>12625122.25</v>
      </c>
      <c r="K37" s="60">
        <f t="shared" si="3"/>
        <v>1165395.8999999999</v>
      </c>
      <c r="L37" s="60">
        <v>8747988</v>
      </c>
      <c r="M37" s="60">
        <f t="shared" si="5"/>
        <v>3499195.2</v>
      </c>
      <c r="N37" s="60">
        <f t="shared" si="4"/>
        <v>9125927.0500000007</v>
      </c>
      <c r="O37" s="85">
        <v>32000000</v>
      </c>
      <c r="P37" s="90">
        <v>44000000</v>
      </c>
    </row>
    <row r="38" spans="1:16" s="76" customFormat="1" ht="17.25" customHeight="1" x14ac:dyDescent="0.2">
      <c r="A38" s="75">
        <v>33</v>
      </c>
      <c r="B38" s="72" t="s">
        <v>130</v>
      </c>
      <c r="C38" s="73">
        <v>41</v>
      </c>
      <c r="D38" s="73">
        <f t="shared" si="1"/>
        <v>11777909</v>
      </c>
      <c r="E38" s="73">
        <v>4022838</v>
      </c>
      <c r="F38" s="73">
        <v>3941257</v>
      </c>
      <c r="G38" s="73">
        <v>3813814</v>
      </c>
      <c r="H38" s="73"/>
      <c r="I38" s="73">
        <f>G38*12</f>
        <v>45765768</v>
      </c>
      <c r="J38" s="74">
        <f t="shared" si="2"/>
        <v>7655640.8500000006</v>
      </c>
      <c r="K38" s="74">
        <f t="shared" si="3"/>
        <v>706674.53999999992</v>
      </c>
      <c r="L38" s="74">
        <f>1635760+1654013+1666894</f>
        <v>4956667</v>
      </c>
      <c r="M38" s="74">
        <f t="shared" si="5"/>
        <v>1982666.8</v>
      </c>
      <c r="N38" s="74">
        <f t="shared" si="4"/>
        <v>5672974.0500000007</v>
      </c>
      <c r="O38" s="85">
        <v>18000000</v>
      </c>
      <c r="P38" s="90">
        <v>25000000</v>
      </c>
    </row>
    <row r="39" spans="1:16" s="61" customFormat="1" ht="17.25" customHeight="1" x14ac:dyDescent="0.2">
      <c r="A39" s="62">
        <v>34</v>
      </c>
      <c r="B39" s="63" t="s">
        <v>131</v>
      </c>
      <c r="C39" s="58">
        <v>51</v>
      </c>
      <c r="D39" s="58">
        <f t="shared" si="1"/>
        <v>8065226</v>
      </c>
      <c r="E39" s="58"/>
      <c r="F39" s="58"/>
      <c r="G39" s="58"/>
      <c r="H39" s="58">
        <v>8065226</v>
      </c>
      <c r="I39" s="58">
        <f>H39*4</f>
        <v>32260904</v>
      </c>
      <c r="J39" s="60">
        <f t="shared" si="2"/>
        <v>5242396.9000000004</v>
      </c>
      <c r="K39" s="60">
        <f t="shared" si="3"/>
        <v>483913.56</v>
      </c>
      <c r="L39" s="60">
        <f>1153680+727950+2397060</f>
        <v>4278690</v>
      </c>
      <c r="M39" s="60">
        <f t="shared" si="5"/>
        <v>1711476</v>
      </c>
      <c r="N39" s="60">
        <f t="shared" si="4"/>
        <v>3530920.9000000004</v>
      </c>
      <c r="O39" s="85">
        <v>16000000</v>
      </c>
      <c r="P39" s="90">
        <v>18000000</v>
      </c>
    </row>
    <row r="40" spans="1:16" s="61" customFormat="1" ht="17.25" customHeight="1" x14ac:dyDescent="0.2">
      <c r="A40" s="75">
        <v>35</v>
      </c>
      <c r="B40" s="72" t="s">
        <v>132</v>
      </c>
      <c r="C40" s="73">
        <v>41</v>
      </c>
      <c r="D40" s="73">
        <f t="shared" si="1"/>
        <v>9420354</v>
      </c>
      <c r="E40" s="73">
        <v>3140118</v>
      </c>
      <c r="F40" s="73">
        <v>3140118</v>
      </c>
      <c r="G40" s="73">
        <v>3140118</v>
      </c>
      <c r="H40" s="73"/>
      <c r="I40" s="73">
        <f>G40*12</f>
        <v>37681416</v>
      </c>
      <c r="J40" s="74">
        <f t="shared" si="2"/>
        <v>6123230.1000000006</v>
      </c>
      <c r="K40" s="74">
        <f t="shared" si="3"/>
        <v>565221.24</v>
      </c>
      <c r="L40" s="74">
        <v>4587000</v>
      </c>
      <c r="M40" s="60">
        <f t="shared" si="5"/>
        <v>1834800</v>
      </c>
      <c r="N40" s="60">
        <f t="shared" si="4"/>
        <v>4288430.1000000006</v>
      </c>
      <c r="O40" s="85">
        <v>15000000</v>
      </c>
      <c r="P40" s="90">
        <v>20000000</v>
      </c>
    </row>
    <row r="41" spans="1:16" s="61" customFormat="1" ht="17.25" customHeight="1" x14ac:dyDescent="0.2">
      <c r="A41" s="62">
        <v>36</v>
      </c>
      <c r="B41" s="63" t="s">
        <v>134</v>
      </c>
      <c r="C41" s="58">
        <v>63</v>
      </c>
      <c r="D41" s="58">
        <f t="shared" si="1"/>
        <v>14950180</v>
      </c>
      <c r="E41" s="58">
        <v>5145008</v>
      </c>
      <c r="F41" s="58">
        <v>4946162</v>
      </c>
      <c r="G41" s="58">
        <v>4859010</v>
      </c>
      <c r="H41" s="58"/>
      <c r="I41" s="58">
        <f>G41*12</f>
        <v>58308120</v>
      </c>
      <c r="J41" s="60">
        <f t="shared" si="2"/>
        <v>9717617</v>
      </c>
      <c r="K41" s="60">
        <f t="shared" si="3"/>
        <v>897010.79999999993</v>
      </c>
      <c r="L41" s="60">
        <v>7820169</v>
      </c>
      <c r="M41" s="60">
        <f t="shared" si="5"/>
        <v>3128067.6</v>
      </c>
      <c r="N41" s="60">
        <f t="shared" si="4"/>
        <v>6589549.4000000004</v>
      </c>
      <c r="O41" s="85">
        <v>30000000</v>
      </c>
      <c r="P41" s="90">
        <v>30000000</v>
      </c>
    </row>
    <row r="42" spans="1:16" s="61" customFormat="1" ht="17.25" customHeight="1" x14ac:dyDescent="0.2">
      <c r="A42" s="62">
        <v>37</v>
      </c>
      <c r="B42" s="63" t="s">
        <v>135</v>
      </c>
      <c r="C42" s="58">
        <v>78</v>
      </c>
      <c r="D42" s="58">
        <f t="shared" si="1"/>
        <v>15813544</v>
      </c>
      <c r="E42" s="58">
        <v>5035773</v>
      </c>
      <c r="F42" s="58">
        <v>5036202</v>
      </c>
      <c r="G42" s="58">
        <f>5047453+694116</f>
        <v>5741569</v>
      </c>
      <c r="H42" s="58"/>
      <c r="I42" s="58">
        <f>F42*12</f>
        <v>60434424</v>
      </c>
      <c r="J42" s="60">
        <f t="shared" si="2"/>
        <v>10278803.6</v>
      </c>
      <c r="K42" s="60">
        <f t="shared" si="3"/>
        <v>948812.64</v>
      </c>
      <c r="L42" s="60">
        <v>9731705</v>
      </c>
      <c r="M42" s="60">
        <f t="shared" si="5"/>
        <v>3892682</v>
      </c>
      <c r="N42" s="60">
        <f t="shared" si="4"/>
        <v>6386121.5999999996</v>
      </c>
      <c r="O42" s="85">
        <v>34000000</v>
      </c>
      <c r="P42" s="90">
        <v>35000000</v>
      </c>
    </row>
    <row r="43" spans="1:16" s="61" customFormat="1" ht="17.25" customHeight="1" x14ac:dyDescent="0.2">
      <c r="A43" s="62">
        <v>38</v>
      </c>
      <c r="B43" s="63" t="s">
        <v>136</v>
      </c>
      <c r="C43" s="58">
        <v>64</v>
      </c>
      <c r="D43" s="58">
        <f t="shared" si="1"/>
        <v>17910238</v>
      </c>
      <c r="E43" s="58"/>
      <c r="F43" s="58"/>
      <c r="G43" s="58"/>
      <c r="H43" s="58">
        <v>17910238</v>
      </c>
      <c r="I43" s="58">
        <f>H43*4</f>
        <v>71640952</v>
      </c>
      <c r="J43" s="60">
        <f t="shared" si="2"/>
        <v>11641654.700000001</v>
      </c>
      <c r="K43" s="60">
        <f t="shared" si="3"/>
        <v>1074614.28</v>
      </c>
      <c r="L43" s="60">
        <v>6497082</v>
      </c>
      <c r="M43" s="60">
        <f t="shared" si="5"/>
        <v>2598832.8000000003</v>
      </c>
      <c r="N43" s="60">
        <f t="shared" si="4"/>
        <v>9042821.9000000004</v>
      </c>
      <c r="O43" s="85">
        <v>22000000</v>
      </c>
      <c r="P43" s="90">
        <v>30000000</v>
      </c>
    </row>
    <row r="44" spans="1:16" s="76" customFormat="1" ht="17.25" customHeight="1" x14ac:dyDescent="0.2">
      <c r="A44" s="75">
        <v>39</v>
      </c>
      <c r="B44" s="72" t="s">
        <v>137</v>
      </c>
      <c r="C44" s="73">
        <v>62</v>
      </c>
      <c r="D44" s="73">
        <f t="shared" si="1"/>
        <v>11897739</v>
      </c>
      <c r="E44" s="73">
        <v>3965913</v>
      </c>
      <c r="F44" s="73">
        <v>3965913</v>
      </c>
      <c r="G44" s="73">
        <v>3965913</v>
      </c>
      <c r="H44" s="73"/>
      <c r="I44" s="73">
        <f>G44*12</f>
        <v>47590956</v>
      </c>
      <c r="J44" s="74">
        <f t="shared" si="2"/>
        <v>7733530.3500000006</v>
      </c>
      <c r="K44" s="74">
        <f t="shared" si="3"/>
        <v>713864.34</v>
      </c>
      <c r="L44" s="74">
        <v>6380878</v>
      </c>
      <c r="M44" s="74">
        <f t="shared" si="5"/>
        <v>2552351.2000000002</v>
      </c>
      <c r="N44" s="74">
        <f t="shared" si="4"/>
        <v>5181179.1500000004</v>
      </c>
      <c r="O44" s="85">
        <v>23000000</v>
      </c>
      <c r="P44" s="90">
        <v>24000000</v>
      </c>
    </row>
    <row r="45" spans="1:16" s="61" customFormat="1" ht="17.25" customHeight="1" x14ac:dyDescent="0.2">
      <c r="A45" s="62">
        <v>40</v>
      </c>
      <c r="B45" s="63" t="s">
        <v>144</v>
      </c>
      <c r="C45" s="58">
        <v>143</v>
      </c>
      <c r="D45" s="58">
        <f t="shared" si="1"/>
        <v>41750792</v>
      </c>
      <c r="E45" s="58">
        <v>12673872</v>
      </c>
      <c r="F45" s="58">
        <v>12733534</v>
      </c>
      <c r="G45" s="58">
        <v>12438466</v>
      </c>
      <c r="H45" s="58">
        <f>3761086+143834</f>
        <v>3904920</v>
      </c>
      <c r="I45" s="58">
        <f>G45*12</f>
        <v>149261592</v>
      </c>
      <c r="J45" s="60">
        <f t="shared" si="2"/>
        <v>27138014.800000001</v>
      </c>
      <c r="K45" s="60">
        <f t="shared" si="3"/>
        <v>2505047.52</v>
      </c>
      <c r="L45" s="60">
        <v>19258282</v>
      </c>
      <c r="M45" s="60">
        <f t="shared" si="5"/>
        <v>7703312.8000000007</v>
      </c>
      <c r="N45" s="60">
        <f t="shared" si="4"/>
        <v>19434702</v>
      </c>
      <c r="O45" s="85">
        <v>70000000</v>
      </c>
      <c r="P45" s="90">
        <v>94000000</v>
      </c>
    </row>
    <row r="46" spans="1:16" s="61" customFormat="1" ht="17.25" customHeight="1" x14ac:dyDescent="0.2">
      <c r="A46" s="62">
        <v>41</v>
      </c>
      <c r="B46" s="63" t="s">
        <v>138</v>
      </c>
      <c r="C46" s="58">
        <v>72</v>
      </c>
      <c r="D46" s="58">
        <f t="shared" si="1"/>
        <v>22318303</v>
      </c>
      <c r="E46" s="58">
        <v>7179519</v>
      </c>
      <c r="F46" s="58">
        <v>7406345</v>
      </c>
      <c r="G46" s="58">
        <v>7732439</v>
      </c>
      <c r="H46" s="58"/>
      <c r="I46" s="58">
        <f>E46*12</f>
        <v>86154228</v>
      </c>
      <c r="J46" s="60">
        <f t="shared" si="2"/>
        <v>14506896.950000001</v>
      </c>
      <c r="K46" s="60">
        <f t="shared" si="3"/>
        <v>1339098.18</v>
      </c>
      <c r="L46" s="60">
        <f>802000+953000+1104000+1024000+942000</f>
        <v>4825000</v>
      </c>
      <c r="M46" s="60">
        <f t="shared" si="5"/>
        <v>1930000</v>
      </c>
      <c r="N46" s="60">
        <f t="shared" si="4"/>
        <v>12576896.950000001</v>
      </c>
      <c r="O46" s="85">
        <v>18000000</v>
      </c>
      <c r="P46" s="90">
        <v>48000000</v>
      </c>
    </row>
    <row r="47" spans="1:16" s="76" customFormat="1" ht="17.25" customHeight="1" x14ac:dyDescent="0.2">
      <c r="A47" s="75">
        <v>42</v>
      </c>
      <c r="B47" s="72" t="s">
        <v>139</v>
      </c>
      <c r="C47" s="73">
        <v>68</v>
      </c>
      <c r="D47" s="73">
        <f t="shared" si="1"/>
        <v>18114104</v>
      </c>
      <c r="E47" s="73">
        <v>4878656</v>
      </c>
      <c r="F47" s="73">
        <v>4727560</v>
      </c>
      <c r="G47" s="73">
        <v>4923200</v>
      </c>
      <c r="H47" s="73">
        <v>3584688</v>
      </c>
      <c r="I47" s="73">
        <f>F47*12</f>
        <v>56730720</v>
      </c>
      <c r="J47" s="74">
        <f t="shared" si="2"/>
        <v>11774167.6</v>
      </c>
      <c r="K47" s="74">
        <f t="shared" si="3"/>
        <v>1086846.24</v>
      </c>
      <c r="L47" s="74">
        <v>7819944</v>
      </c>
      <c r="M47" s="74">
        <f t="shared" si="5"/>
        <v>3127977.6</v>
      </c>
      <c r="N47" s="74">
        <f t="shared" si="4"/>
        <v>8646190</v>
      </c>
      <c r="O47" s="85">
        <v>29000000</v>
      </c>
      <c r="P47" s="90">
        <v>42000000</v>
      </c>
    </row>
    <row r="48" spans="1:16" s="61" customFormat="1" ht="17.25" customHeight="1" x14ac:dyDescent="0.2">
      <c r="A48" s="62">
        <v>43</v>
      </c>
      <c r="B48" s="63" t="s">
        <v>140</v>
      </c>
      <c r="C48" s="58">
        <v>60</v>
      </c>
      <c r="D48" s="58">
        <f t="shared" si="1"/>
        <v>18499222</v>
      </c>
      <c r="E48" s="58">
        <f>5927629</f>
        <v>5927629</v>
      </c>
      <c r="F48" s="58">
        <v>6035131</v>
      </c>
      <c r="G48" s="58">
        <v>6536462</v>
      </c>
      <c r="H48" s="58"/>
      <c r="I48" s="58">
        <f>F48*12</f>
        <v>72421572</v>
      </c>
      <c r="J48" s="60">
        <f t="shared" si="2"/>
        <v>12024494.300000001</v>
      </c>
      <c r="K48" s="60">
        <f t="shared" si="3"/>
        <v>1109953.32</v>
      </c>
      <c r="L48" s="60">
        <v>10211000</v>
      </c>
      <c r="M48" s="60">
        <f t="shared" si="5"/>
        <v>4084400</v>
      </c>
      <c r="N48" s="60">
        <f t="shared" si="4"/>
        <v>7940094.3000000007</v>
      </c>
      <c r="O48" s="85">
        <v>39000000</v>
      </c>
      <c r="P48" s="90">
        <v>42000000</v>
      </c>
    </row>
    <row r="49" spans="1:16" s="61" customFormat="1" ht="17.25" customHeight="1" x14ac:dyDescent="0.2">
      <c r="A49" s="62">
        <v>44</v>
      </c>
      <c r="B49" s="63" t="s">
        <v>141</v>
      </c>
      <c r="C49" s="58">
        <v>78</v>
      </c>
      <c r="D49" s="58">
        <f t="shared" si="1"/>
        <v>24896281</v>
      </c>
      <c r="E49" s="58"/>
      <c r="F49" s="58">
        <v>16660510</v>
      </c>
      <c r="G49" s="58">
        <v>8235771</v>
      </c>
      <c r="H49" s="58"/>
      <c r="I49" s="58">
        <f>G49*12</f>
        <v>98829252</v>
      </c>
      <c r="J49" s="60">
        <f t="shared" si="2"/>
        <v>16182582.65</v>
      </c>
      <c r="K49" s="60">
        <f t="shared" si="3"/>
        <v>1493776.8599999999</v>
      </c>
      <c r="L49" s="60">
        <v>11315000</v>
      </c>
      <c r="M49" s="60">
        <f t="shared" si="5"/>
        <v>4526000</v>
      </c>
      <c r="N49" s="60">
        <f t="shared" si="4"/>
        <v>11656582.65</v>
      </c>
      <c r="O49" s="85">
        <v>42000000</v>
      </c>
      <c r="P49" s="90">
        <v>55000000</v>
      </c>
    </row>
    <row r="50" spans="1:16" s="76" customFormat="1" ht="17.25" customHeight="1" x14ac:dyDescent="0.2">
      <c r="A50" s="75">
        <v>45</v>
      </c>
      <c r="B50" s="72" t="s">
        <v>142</v>
      </c>
      <c r="C50" s="73">
        <v>10</v>
      </c>
      <c r="D50" s="73">
        <f t="shared" si="1"/>
        <v>2672470</v>
      </c>
      <c r="E50" s="73">
        <v>884582</v>
      </c>
      <c r="F50" s="73">
        <v>891712</v>
      </c>
      <c r="G50" s="73">
        <v>896176</v>
      </c>
      <c r="H50" s="73"/>
      <c r="I50" s="73">
        <f>F50*12</f>
        <v>10700544</v>
      </c>
      <c r="J50" s="74">
        <f t="shared" si="2"/>
        <v>1737105.5</v>
      </c>
      <c r="K50" s="74">
        <f t="shared" si="3"/>
        <v>160348.19999999998</v>
      </c>
      <c r="L50" s="74">
        <v>1091206</v>
      </c>
      <c r="M50" s="74">
        <f t="shared" si="5"/>
        <v>436482.4</v>
      </c>
      <c r="N50" s="74">
        <f t="shared" si="4"/>
        <v>1300623.1000000001</v>
      </c>
      <c r="O50" s="85">
        <v>4000000</v>
      </c>
      <c r="P50" s="90">
        <v>4000000</v>
      </c>
    </row>
    <row r="51" spans="1:16" s="61" customFormat="1" ht="17.25" customHeight="1" x14ac:dyDescent="0.2">
      <c r="A51" s="62">
        <v>46</v>
      </c>
      <c r="B51" s="63" t="s">
        <v>151</v>
      </c>
      <c r="C51" s="58">
        <v>11</v>
      </c>
      <c r="D51" s="58">
        <f t="shared" si="1"/>
        <v>3343027</v>
      </c>
      <c r="E51" s="58">
        <v>1009792</v>
      </c>
      <c r="F51" s="58">
        <v>1326732</v>
      </c>
      <c r="G51" s="58">
        <v>1006503</v>
      </c>
      <c r="H51" s="58"/>
      <c r="I51" s="58">
        <f>G51*12</f>
        <v>12078036</v>
      </c>
      <c r="J51" s="60">
        <f t="shared" si="2"/>
        <v>2172967.5500000003</v>
      </c>
      <c r="K51" s="60">
        <f>D51*6%</f>
        <v>200581.62</v>
      </c>
      <c r="L51" s="60">
        <f>1557000</f>
        <v>1557000</v>
      </c>
      <c r="M51" s="60">
        <f t="shared" si="5"/>
        <v>622800</v>
      </c>
      <c r="N51" s="60">
        <f t="shared" si="4"/>
        <v>1550167.5500000003</v>
      </c>
      <c r="O51" s="85">
        <v>5000000</v>
      </c>
      <c r="P51" s="90">
        <v>7000000</v>
      </c>
    </row>
    <row r="52" spans="1:16" s="61" customFormat="1" ht="17.25" customHeight="1" x14ac:dyDescent="0.2">
      <c r="A52" s="64">
        <v>47</v>
      </c>
      <c r="B52" s="65" t="s">
        <v>143</v>
      </c>
      <c r="C52" s="66">
        <v>23</v>
      </c>
      <c r="D52" s="66">
        <f t="shared" si="1"/>
        <v>4176225</v>
      </c>
      <c r="E52" s="66"/>
      <c r="F52" s="66"/>
      <c r="G52" s="66"/>
      <c r="H52" s="66">
        <v>4176225</v>
      </c>
      <c r="I52" s="66">
        <f>H52*4</f>
        <v>16704900</v>
      </c>
      <c r="J52" s="67">
        <f t="shared" si="2"/>
        <v>2714546.25</v>
      </c>
      <c r="K52" s="67">
        <f t="shared" si="3"/>
        <v>250573.5</v>
      </c>
      <c r="L52" s="67">
        <v>1992000</v>
      </c>
      <c r="M52" s="67">
        <f t="shared" si="5"/>
        <v>796800</v>
      </c>
      <c r="N52" s="67">
        <f t="shared" si="4"/>
        <v>1917746.25</v>
      </c>
      <c r="O52" s="86">
        <v>6000000</v>
      </c>
      <c r="P52" s="91">
        <v>8000000</v>
      </c>
    </row>
    <row r="53" spans="1:16" s="71" customFormat="1" ht="15.6" customHeight="1" x14ac:dyDescent="0.25">
      <c r="A53" s="68"/>
      <c r="B53" s="69" t="s">
        <v>152</v>
      </c>
      <c r="C53" s="70">
        <f t="shared" ref="C53:M53" si="7">SUM(C6:C52)</f>
        <v>2211</v>
      </c>
      <c r="D53" s="70">
        <f t="shared" si="7"/>
        <v>519003816</v>
      </c>
      <c r="E53" s="70">
        <f t="shared" si="7"/>
        <v>118577052</v>
      </c>
      <c r="F53" s="70">
        <f t="shared" si="7"/>
        <v>161463502</v>
      </c>
      <c r="G53" s="70">
        <f t="shared" si="7"/>
        <v>143674720</v>
      </c>
      <c r="H53" s="70">
        <f t="shared" si="7"/>
        <v>95288542</v>
      </c>
      <c r="I53" s="70">
        <f t="shared" si="7"/>
        <v>2017362060</v>
      </c>
      <c r="J53" s="70">
        <f t="shared" si="7"/>
        <v>337352480.39999998</v>
      </c>
      <c r="K53" s="70">
        <f t="shared" si="7"/>
        <v>31140228.959999993</v>
      </c>
      <c r="L53" s="70">
        <f t="shared" si="7"/>
        <v>245486154</v>
      </c>
      <c r="M53" s="70">
        <f t="shared" si="7"/>
        <v>98194461.600000009</v>
      </c>
      <c r="N53" s="70">
        <f>SUM(N6:N52)</f>
        <v>239158018.80000001</v>
      </c>
      <c r="O53" s="87">
        <f t="shared" ref="O53:P53" si="8">SUM(O6:O52)</f>
        <v>880000000</v>
      </c>
      <c r="P53" s="88">
        <f t="shared" si="8"/>
        <v>1100000000</v>
      </c>
    </row>
    <row r="54" spans="1:16" ht="16.5" customHeight="1" x14ac:dyDescent="0.25">
      <c r="H54" s="78"/>
      <c r="I54" s="105"/>
      <c r="J54" s="105"/>
      <c r="K54" s="78"/>
    </row>
    <row r="55" spans="1:16" x14ac:dyDescent="0.25">
      <c r="F55" s="77"/>
      <c r="H55" s="78"/>
      <c r="I55" s="78"/>
      <c r="J55" s="78"/>
      <c r="K55" s="78"/>
      <c r="L55" s="103" t="s">
        <v>155</v>
      </c>
      <c r="M55" s="103"/>
    </row>
    <row r="56" spans="1:16" ht="15.6" x14ac:dyDescent="0.3">
      <c r="F56" s="77" t="s">
        <v>154</v>
      </c>
      <c r="H56" s="79"/>
      <c r="I56" s="80"/>
      <c r="J56" s="106"/>
      <c r="K56" s="106"/>
      <c r="L56" s="104" t="s">
        <v>156</v>
      </c>
      <c r="M56" s="104"/>
    </row>
    <row r="57" spans="1:16" ht="15.6" x14ac:dyDescent="0.3">
      <c r="H57" s="81"/>
      <c r="I57" s="82"/>
      <c r="J57" s="82"/>
      <c r="K57" s="78"/>
    </row>
    <row r="58" spans="1:16" x14ac:dyDescent="0.25">
      <c r="H58" s="78"/>
      <c r="I58" s="78"/>
      <c r="J58" s="83"/>
      <c r="K58" s="78"/>
    </row>
  </sheetData>
  <mergeCells count="18">
    <mergeCell ref="O4:O5"/>
    <mergeCell ref="B3:O3"/>
    <mergeCell ref="P4:P5"/>
    <mergeCell ref="L55:M55"/>
    <mergeCell ref="L56:M56"/>
    <mergeCell ref="M4:M5"/>
    <mergeCell ref="I54:J54"/>
    <mergeCell ref="J56:K56"/>
    <mergeCell ref="N4:N5"/>
    <mergeCell ref="L4:L5"/>
    <mergeCell ref="A4:A5"/>
    <mergeCell ref="B4:B5"/>
    <mergeCell ref="C4:C5"/>
    <mergeCell ref="J4:J5"/>
    <mergeCell ref="K4:K5"/>
    <mergeCell ref="D4:D5"/>
    <mergeCell ref="E4:H4"/>
    <mergeCell ref="I4:I5"/>
  </mergeCells>
  <printOptions horizontalCentered="1"/>
  <pageMargins left="0.17" right="0.17" top="0.52" bottom="0.34" header="0.48" footer="0.3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7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54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4" workbookViewId="0">
      <selection activeCell="E16" sqref="E16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55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9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56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40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57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4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58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2" workbookViewId="0">
      <selection activeCell="E17" sqref="E17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59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8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60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61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9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62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7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63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4" workbookViewId="0">
      <selection activeCell="B29" sqref="B29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46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160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159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1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64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2" workbookViewId="0">
      <selection activeCell="B31" sqref="B31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65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1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66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6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67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68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9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69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1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74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4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70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1" workbookViewId="0">
      <selection activeCell="E46" sqref="E46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73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71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0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47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72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6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75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6" workbookViewId="0">
      <selection activeCell="A12" sqref="A12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76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9" workbookViewId="0">
      <selection activeCell="A12" sqref="A12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77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0" workbookViewId="0">
      <selection activeCell="A12" sqref="A12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78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80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9" workbookViewId="0">
      <selection activeCell="B21" sqref="B21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81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/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9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79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3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83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4" sqref="A1:XFD1048576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82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3" workbookViewId="0">
      <selection activeCell="D14" sqref="D14:D15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48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E24" sqref="E24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84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0" workbookViewId="0">
      <selection activeCell="A4" sqref="A4:F4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145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85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4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5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18" t="s">
        <v>23</v>
      </c>
      <c r="B22" s="119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18" t="s">
        <v>26</v>
      </c>
      <c r="B25" s="119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20" t="s">
        <v>23</v>
      </c>
      <c r="B33" s="121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6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86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4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5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18" t="s">
        <v>23</v>
      </c>
      <c r="B22" s="119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18" t="s">
        <v>26</v>
      </c>
      <c r="B25" s="119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20" t="s">
        <v>23</v>
      </c>
      <c r="B33" s="121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6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87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4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5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18" t="s">
        <v>23</v>
      </c>
      <c r="B22" s="119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18" t="s">
        <v>26</v>
      </c>
      <c r="B25" s="119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20" t="s">
        <v>23</v>
      </c>
      <c r="B33" s="121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3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88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4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5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18" t="s">
        <v>23</v>
      </c>
      <c r="B22" s="119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18" t="s">
        <v>26</v>
      </c>
      <c r="B25" s="119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20" t="s">
        <v>23</v>
      </c>
      <c r="B33" s="121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1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89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4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5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18" t="s">
        <v>23</v>
      </c>
      <c r="B22" s="119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18" t="s">
        <v>26</v>
      </c>
      <c r="B25" s="119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20" t="s">
        <v>23</v>
      </c>
      <c r="B33" s="121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" workbookViewId="0">
      <selection activeCell="A19" sqref="A19:B19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ht="29.4" x14ac:dyDescent="0.25">
      <c r="A1" s="112" t="s">
        <v>3</v>
      </c>
      <c r="B1" s="112"/>
      <c r="C1" s="112"/>
      <c r="D1" s="112"/>
      <c r="E1" s="112"/>
      <c r="F1" s="112"/>
    </row>
    <row r="2" spans="1:6" ht="17.399999999999999" x14ac:dyDescent="0.25">
      <c r="A2" s="2"/>
      <c r="B2" s="5"/>
      <c r="C2" s="5"/>
      <c r="D2" s="49" t="s">
        <v>4</v>
      </c>
      <c r="E2" s="5"/>
      <c r="F2" s="5"/>
    </row>
    <row r="3" spans="1:6" ht="17.399999999999999" x14ac:dyDescent="0.25">
      <c r="A3" s="113" t="s">
        <v>41</v>
      </c>
      <c r="B3" s="113"/>
      <c r="C3" s="113"/>
      <c r="D3" s="113"/>
      <c r="E3" s="113"/>
      <c r="F3" s="113"/>
    </row>
    <row r="4" spans="1:6" x14ac:dyDescent="0.25">
      <c r="A4" s="6" t="s">
        <v>5</v>
      </c>
      <c r="B4" s="2"/>
      <c r="C4" s="2"/>
      <c r="D4" s="2"/>
      <c r="E4" s="2"/>
      <c r="F4" s="2"/>
    </row>
    <row r="5" spans="1:6" ht="16.8" x14ac:dyDescent="0.25">
      <c r="A5" s="7" t="s">
        <v>44</v>
      </c>
      <c r="B5" s="7"/>
      <c r="C5" s="7" t="s">
        <v>6</v>
      </c>
      <c r="D5" s="8"/>
      <c r="E5" s="7"/>
      <c r="F5" s="9" t="s">
        <v>7</v>
      </c>
    </row>
    <row r="6" spans="1:6" ht="16.8" x14ac:dyDescent="0.3">
      <c r="A6" s="7" t="s">
        <v>43</v>
      </c>
      <c r="B6" s="10"/>
      <c r="C6" s="7" t="s">
        <v>8</v>
      </c>
      <c r="D6" s="8"/>
      <c r="E6" s="7"/>
      <c r="F6" s="9" t="s">
        <v>7</v>
      </c>
    </row>
    <row r="7" spans="1:6" x14ac:dyDescent="0.25">
      <c r="A7" s="11"/>
      <c r="B7" s="11"/>
      <c r="C7" s="12"/>
      <c r="D7" s="12"/>
      <c r="E7" s="9"/>
      <c r="F7" s="9"/>
    </row>
    <row r="8" spans="1:6" x14ac:dyDescent="0.25">
      <c r="A8" s="2"/>
      <c r="B8" s="2"/>
      <c r="C8" s="2"/>
      <c r="D8" s="2"/>
      <c r="E8" s="2"/>
      <c r="F8" s="2"/>
    </row>
    <row r="9" spans="1:6" ht="16.8" x14ac:dyDescent="0.25">
      <c r="A9" s="3" t="s">
        <v>9</v>
      </c>
      <c r="B9" s="13"/>
      <c r="C9" s="13"/>
      <c r="D9" s="13"/>
      <c r="E9" s="13"/>
      <c r="F9" s="13"/>
    </row>
    <row r="10" spans="1:6" x14ac:dyDescent="0.25">
      <c r="A10" s="2"/>
      <c r="B10" s="2"/>
      <c r="C10" s="2"/>
      <c r="D10" s="2"/>
      <c r="E10" s="2"/>
      <c r="F10" s="14" t="s">
        <v>10</v>
      </c>
    </row>
    <row r="11" spans="1:6" ht="14.25" customHeight="1" x14ac:dyDescent="0.25">
      <c r="A11" s="114" t="s">
        <v>11</v>
      </c>
      <c r="B11" s="114" t="s">
        <v>12</v>
      </c>
      <c r="C11" s="114" t="s">
        <v>13</v>
      </c>
      <c r="D11" s="114" t="s">
        <v>14</v>
      </c>
      <c r="E11" s="114" t="s">
        <v>15</v>
      </c>
      <c r="F11" s="114" t="s">
        <v>16</v>
      </c>
    </row>
    <row r="12" spans="1:6" x14ac:dyDescent="0.25">
      <c r="A12" s="115"/>
      <c r="B12" s="115"/>
      <c r="C12" s="115"/>
      <c r="D12" s="115"/>
      <c r="E12" s="115"/>
      <c r="F12" s="115"/>
    </row>
    <row r="13" spans="1:6" ht="16.8" x14ac:dyDescent="0.25">
      <c r="A13" s="15" t="s">
        <v>17</v>
      </c>
      <c r="B13" s="16"/>
      <c r="C13" s="16"/>
      <c r="D13" s="17"/>
      <c r="E13" s="16"/>
      <c r="F13" s="16"/>
    </row>
    <row r="14" spans="1:6" ht="14.25" customHeight="1" x14ac:dyDescent="0.25">
      <c r="A14" s="18">
        <v>1</v>
      </c>
      <c r="B14" s="19" t="s">
        <v>18</v>
      </c>
      <c r="C14" s="20">
        <v>22</v>
      </c>
      <c r="D14" s="21">
        <v>0</v>
      </c>
      <c r="E14" s="21">
        <v>0</v>
      </c>
      <c r="F14" s="21"/>
    </row>
    <row r="15" spans="1:6" ht="16.8" x14ac:dyDescent="0.25">
      <c r="A15" s="22">
        <v>2</v>
      </c>
      <c r="B15" s="23" t="s">
        <v>19</v>
      </c>
      <c r="C15" s="24">
        <v>23</v>
      </c>
      <c r="D15" s="25">
        <v>0</v>
      </c>
      <c r="E15" s="25">
        <v>0</v>
      </c>
      <c r="F15" s="25"/>
    </row>
    <row r="16" spans="1:6" ht="22.5" customHeight="1" x14ac:dyDescent="0.25">
      <c r="A16" s="22">
        <v>3</v>
      </c>
      <c r="B16" s="26" t="s">
        <v>20</v>
      </c>
      <c r="C16" s="27">
        <v>24</v>
      </c>
      <c r="D16" s="25">
        <f>SUM(D17:D18)</f>
        <v>0</v>
      </c>
      <c r="E16" s="25">
        <f>SUM(E17:E18)</f>
        <v>0</v>
      </c>
      <c r="F16" s="25"/>
    </row>
    <row r="17" spans="1:6" ht="22.5" customHeight="1" x14ac:dyDescent="0.25">
      <c r="A17" s="22"/>
      <c r="B17" s="26" t="s">
        <v>21</v>
      </c>
      <c r="C17" s="28">
        <v>24.01</v>
      </c>
      <c r="D17" s="25">
        <v>0</v>
      </c>
      <c r="E17" s="25"/>
      <c r="F17" s="25"/>
    </row>
    <row r="18" spans="1:6" ht="22.5" customHeight="1" x14ac:dyDescent="0.25">
      <c r="A18" s="22"/>
      <c r="B18" s="26" t="s">
        <v>22</v>
      </c>
      <c r="C18" s="28">
        <v>24.02</v>
      </c>
      <c r="D18" s="25">
        <v>0</v>
      </c>
      <c r="E18" s="25">
        <v>0</v>
      </c>
      <c r="F18" s="25"/>
    </row>
    <row r="19" spans="1:6" ht="22.5" customHeight="1" x14ac:dyDescent="0.25">
      <c r="A19" s="118" t="s">
        <v>23</v>
      </c>
      <c r="B19" s="119"/>
      <c r="C19" s="27"/>
      <c r="D19" s="29">
        <f>D16+D15+D14</f>
        <v>0</v>
      </c>
      <c r="E19" s="29">
        <f>E16+E15+E14</f>
        <v>0</v>
      </c>
      <c r="F19" s="29"/>
    </row>
    <row r="20" spans="1:6" ht="22.5" customHeight="1" x14ac:dyDescent="0.25">
      <c r="A20" s="22">
        <v>4</v>
      </c>
      <c r="B20" s="26" t="s">
        <v>24</v>
      </c>
      <c r="C20" s="27">
        <v>25</v>
      </c>
      <c r="D20" s="25">
        <v>0</v>
      </c>
      <c r="E20" s="25">
        <v>0</v>
      </c>
      <c r="F20" s="25"/>
    </row>
    <row r="21" spans="1:6" ht="22.5" customHeight="1" x14ac:dyDescent="0.25">
      <c r="A21" s="22">
        <v>5</v>
      </c>
      <c r="B21" s="26" t="s">
        <v>25</v>
      </c>
      <c r="C21" s="27">
        <v>26</v>
      </c>
      <c r="D21" s="25">
        <v>0</v>
      </c>
      <c r="E21" s="25">
        <v>0</v>
      </c>
      <c r="F21" s="25"/>
    </row>
    <row r="22" spans="1:6" ht="22.5" customHeight="1" x14ac:dyDescent="0.25">
      <c r="A22" s="118" t="s">
        <v>26</v>
      </c>
      <c r="B22" s="119"/>
      <c r="C22" s="27"/>
      <c r="D22" s="29">
        <f>SUM(D19:D21)</f>
        <v>0</v>
      </c>
      <c r="E22" s="29">
        <f>SUM(E19:E21)</f>
        <v>0</v>
      </c>
      <c r="F22" s="25"/>
    </row>
    <row r="23" spans="1:6" ht="22.5" customHeight="1" x14ac:dyDescent="0.25">
      <c r="A23" s="30" t="s">
        <v>27</v>
      </c>
      <c r="B23" s="30"/>
      <c r="C23" s="27"/>
      <c r="D23" s="25"/>
      <c r="E23" s="25"/>
      <c r="F23" s="25"/>
    </row>
    <row r="24" spans="1:6" ht="22.5" customHeight="1" x14ac:dyDescent="0.25">
      <c r="A24" s="22">
        <v>1</v>
      </c>
      <c r="B24" s="31" t="s">
        <v>28</v>
      </c>
      <c r="C24" s="27">
        <v>27</v>
      </c>
      <c r="D24" s="25">
        <v>0</v>
      </c>
      <c r="E24" s="25">
        <f>E22*30%</f>
        <v>0</v>
      </c>
      <c r="F24" s="25"/>
    </row>
    <row r="25" spans="1:6" ht="22.5" customHeight="1" x14ac:dyDescent="0.25">
      <c r="A25" s="22">
        <v>2</v>
      </c>
      <c r="B25" s="26" t="s">
        <v>29</v>
      </c>
      <c r="C25" s="27">
        <v>29</v>
      </c>
      <c r="D25" s="25">
        <v>0</v>
      </c>
      <c r="E25" s="25">
        <f>E22*10%</f>
        <v>0</v>
      </c>
      <c r="F25" s="25"/>
    </row>
    <row r="26" spans="1:6" ht="22.5" customHeight="1" x14ac:dyDescent="0.25">
      <c r="A26" s="22">
        <v>3</v>
      </c>
      <c r="B26" s="26" t="s">
        <v>30</v>
      </c>
      <c r="C26" s="27">
        <v>31</v>
      </c>
      <c r="D26" s="25">
        <v>0</v>
      </c>
      <c r="E26" s="25">
        <f>E22*60%</f>
        <v>0</v>
      </c>
      <c r="F26" s="25"/>
    </row>
    <row r="27" spans="1:6" ht="22.5" customHeight="1" x14ac:dyDescent="0.25">
      <c r="A27" s="32"/>
      <c r="B27" s="33" t="s">
        <v>31</v>
      </c>
      <c r="C27" s="28">
        <v>31.01</v>
      </c>
      <c r="D27" s="25">
        <v>0</v>
      </c>
      <c r="E27" s="25">
        <v>0</v>
      </c>
      <c r="F27" s="25"/>
    </row>
    <row r="28" spans="1:6" ht="22.5" customHeight="1" x14ac:dyDescent="0.25">
      <c r="A28" s="32"/>
      <c r="B28" s="33" t="s">
        <v>32</v>
      </c>
      <c r="C28" s="28">
        <v>31.02</v>
      </c>
      <c r="D28" s="25">
        <v>0</v>
      </c>
      <c r="E28" s="25">
        <f>E22*10%</f>
        <v>0</v>
      </c>
      <c r="F28" s="25"/>
    </row>
    <row r="29" spans="1:6" ht="22.5" customHeight="1" x14ac:dyDescent="0.25">
      <c r="A29" s="32"/>
      <c r="B29" s="33" t="s">
        <v>33</v>
      </c>
      <c r="C29" s="28">
        <v>31.03</v>
      </c>
      <c r="D29" s="25">
        <v>0</v>
      </c>
      <c r="E29" s="25">
        <f>E22*10%</f>
        <v>0</v>
      </c>
      <c r="F29" s="25"/>
    </row>
    <row r="30" spans="1:6" ht="22.5" customHeight="1" x14ac:dyDescent="0.3">
      <c r="A30" s="120" t="s">
        <v>23</v>
      </c>
      <c r="B30" s="121"/>
      <c r="C30" s="27"/>
      <c r="D30" s="25">
        <f>D24+D25+D26</f>
        <v>0</v>
      </c>
      <c r="E30" s="25">
        <f>E24+E25+E26</f>
        <v>0</v>
      </c>
      <c r="F30" s="25"/>
    </row>
    <row r="31" spans="1:6" ht="22.5" customHeight="1" x14ac:dyDescent="0.25">
      <c r="A31" s="22">
        <v>4</v>
      </c>
      <c r="B31" s="34" t="s">
        <v>34</v>
      </c>
      <c r="C31" s="27">
        <v>37</v>
      </c>
      <c r="D31" s="25">
        <v>0</v>
      </c>
      <c r="E31" s="25"/>
      <c r="F31" s="25"/>
    </row>
    <row r="32" spans="1:6" ht="22.5" customHeight="1" x14ac:dyDescent="0.3">
      <c r="A32" s="35"/>
      <c r="B32" s="48" t="s">
        <v>35</v>
      </c>
      <c r="C32" s="27"/>
      <c r="D32" s="29">
        <f>D26+D25+D24</f>
        <v>0</v>
      </c>
      <c r="E32" s="29">
        <f>E30</f>
        <v>0</v>
      </c>
      <c r="F32" s="25"/>
    </row>
    <row r="33" spans="1:6" ht="22.5" customHeight="1" x14ac:dyDescent="0.25">
      <c r="A33" s="36" t="s">
        <v>36</v>
      </c>
      <c r="B33" s="37"/>
      <c r="C33" s="38">
        <v>48</v>
      </c>
      <c r="D33" s="39">
        <f>D22-D30-D31</f>
        <v>0</v>
      </c>
      <c r="E33" s="39">
        <f>E22-E30-E31</f>
        <v>0</v>
      </c>
      <c r="F33" s="40"/>
    </row>
    <row r="34" spans="1:6" ht="22.5" customHeight="1" x14ac:dyDescent="0.25">
      <c r="E34" s="41"/>
    </row>
    <row r="35" spans="1:6" ht="22.5" customHeight="1" x14ac:dyDescent="0.25">
      <c r="A35" s="6" t="s">
        <v>37</v>
      </c>
      <c r="B35" s="6"/>
      <c r="C35" s="6"/>
      <c r="D35" s="6"/>
      <c r="E35" s="6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1">
    <mergeCell ref="F11:F12"/>
    <mergeCell ref="A19:B19"/>
    <mergeCell ref="A30:B30"/>
    <mergeCell ref="A22:B22"/>
    <mergeCell ref="A1:F1"/>
    <mergeCell ref="A3:F3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90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4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5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18" t="s">
        <v>23</v>
      </c>
      <c r="B22" s="119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18" t="s">
        <v>26</v>
      </c>
      <c r="B25" s="119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20" t="s">
        <v>23</v>
      </c>
      <c r="B33" s="121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3" workbookViewId="0">
      <selection activeCell="D17" sqref="D17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49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3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50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2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51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9" workbookViewId="0">
      <selection activeCell="A4" sqref="A4:F38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52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7" workbookViewId="0">
      <selection activeCell="E17" sqref="E17"/>
    </sheetView>
  </sheetViews>
  <sheetFormatPr defaultColWidth="9.125" defaultRowHeight="13.8" x14ac:dyDescent="0.25"/>
  <cols>
    <col min="1" max="1" width="7.25" style="1" customWidth="1"/>
    <col min="2" max="2" width="38.625" style="1" customWidth="1"/>
    <col min="3" max="3" width="8" style="1" customWidth="1"/>
    <col min="4" max="4" width="20.875" style="1" customWidth="1"/>
    <col min="5" max="5" width="19.75" style="1" customWidth="1"/>
    <col min="6" max="6" width="18" style="1" customWidth="1"/>
    <col min="7" max="16384" width="9.125" style="1"/>
  </cols>
  <sheetData>
    <row r="1" spans="1:6" x14ac:dyDescent="0.25">
      <c r="B1" s="2"/>
      <c r="E1" s="110" t="s">
        <v>42</v>
      </c>
      <c r="F1" s="110"/>
    </row>
    <row r="2" spans="1:6" ht="16.8" x14ac:dyDescent="0.25">
      <c r="A2" s="3" t="s">
        <v>2</v>
      </c>
      <c r="B2" s="4"/>
      <c r="C2" s="2"/>
      <c r="D2" s="2"/>
      <c r="E2" s="111" t="s">
        <v>1</v>
      </c>
      <c r="F2" s="111"/>
    </row>
    <row r="3" spans="1:6" ht="16.8" x14ac:dyDescent="0.25">
      <c r="A3" s="3" t="s">
        <v>53</v>
      </c>
      <c r="B3" s="4"/>
      <c r="C3" s="2"/>
      <c r="D3" s="2"/>
      <c r="E3" s="2"/>
      <c r="F3" s="2"/>
    </row>
    <row r="4" spans="1:6" ht="29.4" x14ac:dyDescent="0.25">
      <c r="A4" s="112" t="s">
        <v>3</v>
      </c>
      <c r="B4" s="112"/>
      <c r="C4" s="112"/>
      <c r="D4" s="112"/>
      <c r="E4" s="112"/>
      <c r="F4" s="112"/>
    </row>
    <row r="5" spans="1:6" ht="17.399999999999999" x14ac:dyDescent="0.25">
      <c r="A5" s="2"/>
      <c r="B5" s="5"/>
      <c r="C5" s="5"/>
      <c r="D5" s="49" t="s">
        <v>4</v>
      </c>
      <c r="E5" s="5"/>
      <c r="F5" s="5"/>
    </row>
    <row r="6" spans="1:6" ht="17.399999999999999" x14ac:dyDescent="0.25">
      <c r="A6" s="113" t="s">
        <v>41</v>
      </c>
      <c r="B6" s="113"/>
      <c r="C6" s="113"/>
      <c r="D6" s="113"/>
      <c r="E6" s="113"/>
      <c r="F6" s="113"/>
    </row>
    <row r="7" spans="1:6" x14ac:dyDescent="0.25">
      <c r="A7" s="6" t="s">
        <v>5</v>
      </c>
      <c r="B7" s="2"/>
      <c r="C7" s="2"/>
      <c r="D7" s="2"/>
      <c r="E7" s="2"/>
      <c r="F7" s="2"/>
    </row>
    <row r="8" spans="1:6" ht="16.8" x14ac:dyDescent="0.25">
      <c r="A8" s="7" t="s">
        <v>44</v>
      </c>
      <c r="B8" s="7"/>
      <c r="C8" s="7" t="s">
        <v>6</v>
      </c>
      <c r="D8" s="8"/>
      <c r="E8" s="7"/>
      <c r="F8" s="9" t="s">
        <v>7</v>
      </c>
    </row>
    <row r="9" spans="1:6" ht="16.8" x14ac:dyDescent="0.3">
      <c r="A9" s="7" t="s">
        <v>43</v>
      </c>
      <c r="B9" s="10"/>
      <c r="C9" s="7" t="s">
        <v>8</v>
      </c>
      <c r="D9" s="8"/>
      <c r="E9" s="7"/>
      <c r="F9" s="9" t="s">
        <v>7</v>
      </c>
    </row>
    <row r="10" spans="1:6" x14ac:dyDescent="0.25">
      <c r="A10" s="11"/>
      <c r="B10" s="11"/>
      <c r="C10" s="12"/>
      <c r="D10" s="12"/>
      <c r="E10" s="9"/>
      <c r="F10" s="9"/>
    </row>
    <row r="11" spans="1:6" x14ac:dyDescent="0.25">
      <c r="A11" s="2"/>
      <c r="B11" s="2"/>
      <c r="C11" s="2"/>
      <c r="D11" s="2"/>
      <c r="E11" s="2"/>
      <c r="F11" s="2"/>
    </row>
    <row r="12" spans="1:6" ht="16.8" x14ac:dyDescent="0.25">
      <c r="A12" s="3" t="s">
        <v>9</v>
      </c>
      <c r="B12" s="13"/>
      <c r="C12" s="13"/>
      <c r="D12" s="13"/>
      <c r="E12" s="13"/>
      <c r="F12" s="13"/>
    </row>
    <row r="13" spans="1:6" x14ac:dyDescent="0.25">
      <c r="A13" s="2"/>
      <c r="B13" s="2"/>
      <c r="C13" s="2"/>
      <c r="D13" s="2"/>
      <c r="E13" s="2"/>
      <c r="F13" s="14" t="s">
        <v>10</v>
      </c>
    </row>
    <row r="14" spans="1:6" ht="14.25" customHeight="1" x14ac:dyDescent="0.25">
      <c r="A14" s="114" t="s">
        <v>11</v>
      </c>
      <c r="B14" s="114" t="s">
        <v>12</v>
      </c>
      <c r="C14" s="114" t="s">
        <v>13</v>
      </c>
      <c r="D14" s="116" t="s">
        <v>14</v>
      </c>
      <c r="E14" s="114" t="s">
        <v>15</v>
      </c>
      <c r="F14" s="114" t="s">
        <v>16</v>
      </c>
    </row>
    <row r="15" spans="1:6" x14ac:dyDescent="0.25">
      <c r="A15" s="115"/>
      <c r="B15" s="115"/>
      <c r="C15" s="115"/>
      <c r="D15" s="117"/>
      <c r="E15" s="115"/>
      <c r="F15" s="115"/>
    </row>
    <row r="16" spans="1:6" ht="22.5" customHeight="1" x14ac:dyDescent="0.25">
      <c r="A16" s="15" t="s">
        <v>17</v>
      </c>
      <c r="B16" s="16"/>
      <c r="C16" s="16"/>
      <c r="D16" s="17"/>
      <c r="E16" s="16"/>
      <c r="F16" s="16"/>
    </row>
    <row r="17" spans="1:6" ht="22.5" customHeight="1" x14ac:dyDescent="0.25">
      <c r="A17" s="18">
        <v>1</v>
      </c>
      <c r="B17" s="19" t="s">
        <v>18</v>
      </c>
      <c r="C17" s="20">
        <v>22</v>
      </c>
      <c r="D17" s="21">
        <v>0</v>
      </c>
      <c r="E17" s="21">
        <v>0</v>
      </c>
      <c r="F17" s="21"/>
    </row>
    <row r="18" spans="1:6" ht="22.5" customHeight="1" x14ac:dyDescent="0.25">
      <c r="A18" s="22">
        <v>2</v>
      </c>
      <c r="B18" s="23" t="s">
        <v>19</v>
      </c>
      <c r="C18" s="24">
        <v>23</v>
      </c>
      <c r="D18" s="25">
        <v>0</v>
      </c>
      <c r="E18" s="25">
        <v>0</v>
      </c>
      <c r="F18" s="25"/>
    </row>
    <row r="19" spans="1:6" ht="22.5" customHeight="1" x14ac:dyDescent="0.25">
      <c r="A19" s="22">
        <v>3</v>
      </c>
      <c r="B19" s="26" t="s">
        <v>20</v>
      </c>
      <c r="C19" s="27">
        <v>24</v>
      </c>
      <c r="D19" s="25">
        <f>SUM(D20:D21)</f>
        <v>0</v>
      </c>
      <c r="E19" s="25">
        <f>SUM(E20:E21)</f>
        <v>0</v>
      </c>
      <c r="F19" s="25"/>
    </row>
    <row r="20" spans="1:6" ht="22.5" customHeight="1" x14ac:dyDescent="0.25">
      <c r="A20" s="22"/>
      <c r="B20" s="26" t="s">
        <v>21</v>
      </c>
      <c r="C20" s="28">
        <v>24.01</v>
      </c>
      <c r="D20" s="25">
        <v>0</v>
      </c>
      <c r="E20" s="25"/>
      <c r="F20" s="25"/>
    </row>
    <row r="21" spans="1:6" ht="22.5" customHeight="1" x14ac:dyDescent="0.25">
      <c r="A21" s="22"/>
      <c r="B21" s="26" t="s">
        <v>22</v>
      </c>
      <c r="C21" s="28">
        <v>24.02</v>
      </c>
      <c r="D21" s="25">
        <v>0</v>
      </c>
      <c r="E21" s="25">
        <v>0</v>
      </c>
      <c r="F21" s="25"/>
    </row>
    <row r="22" spans="1:6" ht="22.5" customHeight="1" x14ac:dyDescent="0.25">
      <c r="A22" s="108" t="s">
        <v>23</v>
      </c>
      <c r="B22" s="108"/>
      <c r="C22" s="27"/>
      <c r="D22" s="29">
        <f>D19+D18+D17</f>
        <v>0</v>
      </c>
      <c r="E22" s="29">
        <f>E19+E18+E17</f>
        <v>0</v>
      </c>
      <c r="F22" s="29"/>
    </row>
    <row r="23" spans="1:6" ht="22.5" customHeight="1" x14ac:dyDescent="0.25">
      <c r="A23" s="22">
        <v>4</v>
      </c>
      <c r="B23" s="26" t="s">
        <v>24</v>
      </c>
      <c r="C23" s="27">
        <v>25</v>
      </c>
      <c r="D23" s="25">
        <v>0</v>
      </c>
      <c r="E23" s="25">
        <v>0</v>
      </c>
      <c r="F23" s="25"/>
    </row>
    <row r="24" spans="1:6" ht="22.5" customHeight="1" x14ac:dyDescent="0.25">
      <c r="A24" s="22">
        <v>5</v>
      </c>
      <c r="B24" s="26" t="s">
        <v>25</v>
      </c>
      <c r="C24" s="27">
        <v>26</v>
      </c>
      <c r="D24" s="25">
        <v>0</v>
      </c>
      <c r="E24" s="25">
        <v>0</v>
      </c>
      <c r="F24" s="25"/>
    </row>
    <row r="25" spans="1:6" ht="22.5" customHeight="1" x14ac:dyDescent="0.25">
      <c r="A25" s="108" t="s">
        <v>26</v>
      </c>
      <c r="B25" s="108"/>
      <c r="C25" s="27"/>
      <c r="D25" s="29">
        <f>SUM(D22:D24)</f>
        <v>0</v>
      </c>
      <c r="E25" s="29">
        <f>SUM(E22:E24)</f>
        <v>0</v>
      </c>
      <c r="F25" s="25"/>
    </row>
    <row r="26" spans="1:6" ht="22.5" customHeight="1" x14ac:dyDescent="0.25">
      <c r="A26" s="30" t="s">
        <v>27</v>
      </c>
      <c r="B26" s="30"/>
      <c r="C26" s="27"/>
      <c r="D26" s="25"/>
      <c r="E26" s="25"/>
      <c r="F26" s="25"/>
    </row>
    <row r="27" spans="1:6" ht="22.5" customHeight="1" x14ac:dyDescent="0.25">
      <c r="A27" s="22">
        <v>1</v>
      </c>
      <c r="B27" s="31" t="s">
        <v>28</v>
      </c>
      <c r="C27" s="27">
        <v>27</v>
      </c>
      <c r="D27" s="25">
        <v>0</v>
      </c>
      <c r="E27" s="25">
        <f>E25*30%</f>
        <v>0</v>
      </c>
      <c r="F27" s="25"/>
    </row>
    <row r="28" spans="1:6" ht="22.5" customHeight="1" x14ac:dyDescent="0.25">
      <c r="A28" s="22">
        <v>2</v>
      </c>
      <c r="B28" s="26" t="s">
        <v>29</v>
      </c>
      <c r="C28" s="27">
        <v>29</v>
      </c>
      <c r="D28" s="25">
        <v>0</v>
      </c>
      <c r="E28" s="25">
        <f>E25*10%</f>
        <v>0</v>
      </c>
      <c r="F28" s="25"/>
    </row>
    <row r="29" spans="1:6" ht="22.5" customHeight="1" x14ac:dyDescent="0.25">
      <c r="A29" s="22">
        <v>3</v>
      </c>
      <c r="B29" s="26" t="s">
        <v>30</v>
      </c>
      <c r="C29" s="27">
        <v>31</v>
      </c>
      <c r="D29" s="25">
        <v>0</v>
      </c>
      <c r="E29" s="25">
        <f>E25*60%</f>
        <v>0</v>
      </c>
      <c r="F29" s="25"/>
    </row>
    <row r="30" spans="1:6" ht="22.5" customHeight="1" x14ac:dyDescent="0.25">
      <c r="A30" s="32"/>
      <c r="B30" s="33" t="s">
        <v>31</v>
      </c>
      <c r="C30" s="28">
        <v>31.01</v>
      </c>
      <c r="D30" s="25">
        <v>0</v>
      </c>
      <c r="E30" s="25">
        <v>0</v>
      </c>
      <c r="F30" s="25"/>
    </row>
    <row r="31" spans="1:6" ht="22.5" customHeight="1" x14ac:dyDescent="0.25">
      <c r="A31" s="32"/>
      <c r="B31" s="33" t="s">
        <v>32</v>
      </c>
      <c r="C31" s="28">
        <v>31.02</v>
      </c>
      <c r="D31" s="25">
        <v>0</v>
      </c>
      <c r="E31" s="25">
        <f>E25*10%</f>
        <v>0</v>
      </c>
      <c r="F31" s="25"/>
    </row>
    <row r="32" spans="1:6" ht="22.5" customHeight="1" x14ac:dyDescent="0.25">
      <c r="A32" s="32"/>
      <c r="B32" s="33" t="s">
        <v>33</v>
      </c>
      <c r="C32" s="28">
        <v>31.03</v>
      </c>
      <c r="D32" s="25">
        <v>0</v>
      </c>
      <c r="E32" s="25">
        <f>E25*10%</f>
        <v>0</v>
      </c>
      <c r="F32" s="25"/>
    </row>
    <row r="33" spans="1:6" ht="22.5" customHeight="1" x14ac:dyDescent="0.3">
      <c r="A33" s="109" t="s">
        <v>23</v>
      </c>
      <c r="B33" s="109"/>
      <c r="C33" s="27"/>
      <c r="D33" s="25">
        <f>D27+D28+D29</f>
        <v>0</v>
      </c>
      <c r="E33" s="25">
        <f>E27+E28+E29</f>
        <v>0</v>
      </c>
      <c r="F33" s="25"/>
    </row>
    <row r="34" spans="1:6" ht="22.5" customHeight="1" x14ac:dyDescent="0.25">
      <c r="A34" s="22">
        <v>4</v>
      </c>
      <c r="B34" s="34" t="s">
        <v>34</v>
      </c>
      <c r="C34" s="27">
        <v>37</v>
      </c>
      <c r="D34" s="25">
        <v>0</v>
      </c>
      <c r="E34" s="25"/>
      <c r="F34" s="25"/>
    </row>
    <row r="35" spans="1:6" ht="22.5" customHeight="1" x14ac:dyDescent="0.3">
      <c r="A35" s="35"/>
      <c r="B35" s="48" t="s">
        <v>35</v>
      </c>
      <c r="C35" s="27"/>
      <c r="D35" s="29">
        <f>D29+D28+D27</f>
        <v>0</v>
      </c>
      <c r="E35" s="29">
        <f>E33</f>
        <v>0</v>
      </c>
      <c r="F35" s="25"/>
    </row>
    <row r="36" spans="1:6" ht="22.5" customHeight="1" x14ac:dyDescent="0.25">
      <c r="A36" s="36" t="s">
        <v>36</v>
      </c>
      <c r="B36" s="37"/>
      <c r="C36" s="38">
        <v>48</v>
      </c>
      <c r="D36" s="39">
        <f>D25-D33-D34</f>
        <v>0</v>
      </c>
      <c r="E36" s="39">
        <f>E25-E33-E34</f>
        <v>0</v>
      </c>
      <c r="F36" s="40"/>
    </row>
    <row r="37" spans="1:6" x14ac:dyDescent="0.25">
      <c r="E37" s="41"/>
    </row>
    <row r="38" spans="1:6" x14ac:dyDescent="0.25">
      <c r="A38" s="6" t="s">
        <v>37</v>
      </c>
      <c r="B38" s="6"/>
      <c r="C38" s="6"/>
      <c r="D38" s="6"/>
      <c r="E38" s="6"/>
    </row>
    <row r="39" spans="1:6" x14ac:dyDescent="0.25">
      <c r="A39" s="2"/>
      <c r="B39" s="2"/>
      <c r="C39" s="2"/>
      <c r="D39" s="2"/>
      <c r="E39" s="2"/>
    </row>
    <row r="40" spans="1:6" x14ac:dyDescent="0.25">
      <c r="A40" s="42"/>
      <c r="B40" s="42" t="s">
        <v>38</v>
      </c>
      <c r="C40" s="43"/>
      <c r="D40" s="44"/>
      <c r="E40" s="44" t="s">
        <v>45</v>
      </c>
    </row>
    <row r="41" spans="1:6" ht="15" x14ac:dyDescent="0.25">
      <c r="A41" s="45" t="s">
        <v>39</v>
      </c>
      <c r="B41" s="46"/>
      <c r="C41" s="47"/>
      <c r="D41" s="46"/>
      <c r="E41" s="46" t="s">
        <v>40</v>
      </c>
    </row>
  </sheetData>
  <mergeCells count="13">
    <mergeCell ref="A22:B22"/>
    <mergeCell ref="A25:B25"/>
    <mergeCell ref="A33:B33"/>
    <mergeCell ref="E1:F1"/>
    <mergeCell ref="E2:F2"/>
    <mergeCell ref="A4:F4"/>
    <mergeCell ref="A6:F6"/>
    <mergeCell ref="A14:A15"/>
    <mergeCell ref="B14:B15"/>
    <mergeCell ref="C14:C15"/>
    <mergeCell ref="D14:D15"/>
    <mergeCell ref="E14:E15"/>
    <mergeCell ref="F14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1</vt:i4>
      </vt:variant>
    </vt:vector>
  </HeadingPairs>
  <TitlesOfParts>
    <vt:vector size="49" baseType="lpstr">
      <vt:lpstr>TỔNG HỢP THU 2% KPCĐ</vt:lpstr>
      <vt:lpstr>29</vt:lpstr>
      <vt:lpstr>195</vt:lpstr>
      <vt:lpstr>MNI</vt:lpstr>
      <vt:lpstr>MNII</vt:lpstr>
      <vt:lpstr>MNIII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P13</vt:lpstr>
      <vt:lpstr>P14</vt:lpstr>
      <vt:lpstr>P15A</vt:lpstr>
      <vt:lpstr>P15B</vt:lpstr>
      <vt:lpstr>BH</vt:lpstr>
      <vt:lpstr>DMC</vt:lpstr>
      <vt:lpstr>ĐB</vt:lpstr>
      <vt:lpstr>HD</vt:lpstr>
      <vt:lpstr>HTK</vt:lpstr>
      <vt:lpstr>LĐC</vt:lpstr>
      <vt:lpstr>LTR</vt:lpstr>
      <vt:lpstr>NCT</vt:lpstr>
      <vt:lpstr>NT</vt:lpstr>
      <vt:lpstr>THD</vt:lpstr>
      <vt:lpstr>THT</vt:lpstr>
      <vt:lpstr>TT</vt:lpstr>
      <vt:lpstr>TNT</vt:lpstr>
      <vt:lpstr>TQC</vt:lpstr>
      <vt:lpstr>TVK</vt:lpstr>
      <vt:lpstr>TĐ</vt:lpstr>
      <vt:lpstr>TTT</vt:lpstr>
      <vt:lpstr>VTT</vt:lpstr>
      <vt:lpstr>CMTT</vt:lpstr>
      <vt:lpstr>HVT</vt:lpstr>
      <vt:lpstr>LH</vt:lpstr>
      <vt:lpstr>NVT</vt:lpstr>
      <vt:lpstr>NTP</vt:lpstr>
      <vt:lpstr>TP</vt:lpstr>
      <vt:lpstr>GDTH</vt:lpstr>
      <vt:lpstr>BDGD</vt:lpstr>
      <vt:lpstr>CBQ10</vt:lpstr>
      <vt:lpstr>'TỔNG HỢP THU 2% KPCĐ'!Print_Titles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ANH</dc:creator>
  <cp:lastModifiedBy>Sky123.Org</cp:lastModifiedBy>
  <cp:lastPrinted>2016-04-07T05:49:07Z</cp:lastPrinted>
  <dcterms:created xsi:type="dcterms:W3CDTF">2015-01-11T11:25:34Z</dcterms:created>
  <dcterms:modified xsi:type="dcterms:W3CDTF">2016-04-07T09:17:58Z</dcterms:modified>
</cp:coreProperties>
</file>